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24226"/>
  <mc:AlternateContent xmlns:mc="http://schemas.openxmlformats.org/markup-compatibility/2006">
    <mc:Choice Requires="x15">
      <x15ac:absPath xmlns:x15ac="http://schemas.microsoft.com/office/spreadsheetml/2010/11/ac" url="https://erisfutures1.sharepoint.com/sites/Innovations/Shared Documents/Eris Documents/0_Eris@CME_materials/"/>
    </mc:Choice>
  </mc:AlternateContent>
  <xr:revisionPtr revIDLastSave="0" documentId="8_{79F19AA7-2F0C-41E0-AF6A-692D438F02BC}" xr6:coauthVersionLast="45" xr6:coauthVersionMax="45" xr10:uidLastSave="{00000000-0000-0000-0000-000000000000}"/>
  <bookViews>
    <workbookView xWindow="2235" yWindow="585" windowWidth="23070" windowHeight="13155" xr2:uid="{00000000-000D-0000-FFFF-FFFF00000000}"/>
  </bookViews>
  <sheets>
    <sheet name="Eris@CME" sheetId="5" r:id="rId1"/>
    <sheet name="UST fut weights" sheetId="7" r:id="rId2"/>
    <sheet name="Spot Curve" sheetId="6" r:id="rId3"/>
    <sheet name="Addin Fields &amp; Examples" sheetId="3" r:id="rId4"/>
    <sheet name="Disclaimer" sheetId="4" r:id="rId5"/>
  </sheets>
  <externalReferences>
    <externalReference r:id="rId6"/>
  </externalReferences>
  <definedNames>
    <definedName name="ErisBackgroundEnabled" localSheetId="0" hidden="1">TRUE</definedName>
    <definedName name="ErisBackgroundEnabled" localSheetId="2" hidden="1">TRUE</definedName>
    <definedName name="ErisBackgroundEnabled" localSheetId="1" hidden="1">TRUE</definedName>
    <definedName name="ErisBaseURL" hidden="1">"https://www.erisblockbox.com"</definedName>
    <definedName name="ErisBuildDate" hidden="1">"20171109_141202"</definedName>
    <definedName name="ErisEnabled" hidden="1">FALSE</definedName>
    <definedName name="ErisExpiration" hidden="1">"2017-12-20"</definedName>
    <definedName name="ErisRevision" hidden="1">"f0ab7f2"</definedName>
    <definedName name="ErisRibbonUIRef" hidden="1">590309072</definedName>
    <definedName name="ErisVersion" hidden="1">"v1.1.7-61"</definedName>
    <definedName name="_xlnm.Print_Area" localSheetId="3">'Addin Fields &amp; Examples'!$A$1:$F$86</definedName>
    <definedName name="RibbonUIRef">232442104</definedName>
    <definedName name="SpreadsheetBuilder_1" hidden="1">'Spot Curve'!$M$3:$BF$10</definedName>
    <definedName name="SpreadsheetBuilder_2" hidden="1">'Spot Curve'!$B$30:$D$31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G28" i="5" l="1"/>
  <c r="AG27" i="5"/>
  <c r="AG26" i="5"/>
  <c r="AG25" i="5"/>
  <c r="AG24" i="5"/>
  <c r="AG23" i="5"/>
  <c r="B77" i="3"/>
  <c r="C27" i="6"/>
  <c r="C23" i="6"/>
  <c r="C19" i="6"/>
  <c r="C16" i="6"/>
  <c r="C13" i="6"/>
  <c r="C10" i="6"/>
  <c r="C6" i="6"/>
  <c r="C3" i="6"/>
  <c r="K9" i="7"/>
  <c r="E9" i="7"/>
  <c r="I8" i="7"/>
  <c r="D8" i="7"/>
  <c r="H7" i="7"/>
  <c r="C7" i="7"/>
  <c r="K5" i="7"/>
  <c r="E5" i="7"/>
  <c r="Z28" i="5"/>
  <c r="V28" i="5"/>
  <c r="P28" i="5"/>
  <c r="X27" i="5"/>
  <c r="R27" i="5"/>
  <c r="Z26" i="5"/>
  <c r="V26" i="5"/>
  <c r="P26" i="5"/>
  <c r="X25" i="5"/>
  <c r="R25" i="5"/>
  <c r="Z24" i="5"/>
  <c r="V24" i="5"/>
  <c r="P24" i="5"/>
  <c r="X23" i="5"/>
  <c r="R23" i="5"/>
  <c r="Z22" i="5"/>
  <c r="V22" i="5"/>
  <c r="P22" i="5"/>
  <c r="X21" i="5"/>
  <c r="R21" i="5"/>
  <c r="Z20" i="5"/>
  <c r="V20" i="5"/>
  <c r="P20" i="5"/>
  <c r="I28" i="5"/>
  <c r="E28" i="5"/>
  <c r="K27" i="5"/>
  <c r="G27" i="5"/>
  <c r="C27" i="5"/>
  <c r="I26" i="5"/>
  <c r="E26" i="5"/>
  <c r="K25" i="5"/>
  <c r="G25" i="5"/>
  <c r="C25" i="5"/>
  <c r="I24" i="5"/>
  <c r="E24" i="5"/>
  <c r="K23" i="5"/>
  <c r="G23" i="5"/>
  <c r="C23" i="5"/>
  <c r="I22" i="5"/>
  <c r="E22" i="5"/>
  <c r="K21" i="5"/>
  <c r="G21" i="5"/>
  <c r="C21" i="5"/>
  <c r="I20" i="5"/>
  <c r="E20" i="5"/>
  <c r="Z15" i="5"/>
  <c r="V15" i="5"/>
  <c r="P15" i="5"/>
  <c r="X14" i="5"/>
  <c r="R14" i="5"/>
  <c r="Z13" i="5"/>
  <c r="V13" i="5"/>
  <c r="P13" i="5"/>
  <c r="X12" i="5"/>
  <c r="R12" i="5"/>
  <c r="Z11" i="5"/>
  <c r="V11" i="5"/>
  <c r="P11" i="5"/>
  <c r="X10" i="5"/>
  <c r="R10" i="5"/>
  <c r="Z9" i="5"/>
  <c r="V9" i="5"/>
  <c r="P9" i="5"/>
  <c r="X8" i="5"/>
  <c r="R8" i="5"/>
  <c r="Z7" i="5"/>
  <c r="V7" i="5"/>
  <c r="P7" i="5"/>
  <c r="X6" i="5"/>
  <c r="R6" i="5"/>
  <c r="K15" i="5"/>
  <c r="G15" i="5"/>
  <c r="C15" i="5"/>
  <c r="I14" i="5"/>
  <c r="E14" i="5"/>
  <c r="K13" i="5"/>
  <c r="G13" i="5"/>
  <c r="C13" i="5"/>
  <c r="I12" i="5"/>
  <c r="E12" i="5"/>
  <c r="K11" i="5"/>
  <c r="G11" i="5"/>
  <c r="C11" i="5"/>
  <c r="I10" i="5"/>
  <c r="E10" i="5"/>
  <c r="K9" i="5"/>
  <c r="G9" i="5"/>
  <c r="C9" i="5"/>
  <c r="I8" i="5"/>
  <c r="E8" i="5"/>
  <c r="K7" i="5"/>
  <c r="G7" i="5"/>
  <c r="C7" i="5"/>
  <c r="I6" i="5"/>
  <c r="E6" i="5"/>
  <c r="H8" i="5"/>
  <c r="J7" i="5"/>
  <c r="L6" i="5"/>
  <c r="D6" i="5"/>
  <c r="E8" i="7"/>
  <c r="H6" i="7"/>
  <c r="AA28" i="5"/>
  <c r="K10" i="7"/>
  <c r="E10" i="7"/>
  <c r="I9" i="7"/>
  <c r="D9" i="7"/>
  <c r="H8" i="7"/>
  <c r="C8" i="7"/>
  <c r="K6" i="7"/>
  <c r="E6" i="7"/>
  <c r="I5" i="7"/>
  <c r="D5" i="7"/>
  <c r="Y28" i="5"/>
  <c r="U28" i="5"/>
  <c r="AA27" i="5"/>
  <c r="W27" i="5"/>
  <c r="Q27" i="5"/>
  <c r="Y26" i="5"/>
  <c r="U26" i="5"/>
  <c r="AA25" i="5"/>
  <c r="W25" i="5"/>
  <c r="Q25" i="5"/>
  <c r="Y24" i="5"/>
  <c r="U24" i="5"/>
  <c r="AA23" i="5"/>
  <c r="W23" i="5"/>
  <c r="Q23" i="5"/>
  <c r="Y22" i="5"/>
  <c r="U22" i="5"/>
  <c r="AA21" i="5"/>
  <c r="W21" i="5"/>
  <c r="Q21" i="5"/>
  <c r="Y20" i="5"/>
  <c r="U20" i="5"/>
  <c r="L28" i="5"/>
  <c r="H28" i="5"/>
  <c r="D28" i="5"/>
  <c r="J27" i="5"/>
  <c r="F27" i="5"/>
  <c r="L26" i="5"/>
  <c r="H26" i="5"/>
  <c r="D26" i="5"/>
  <c r="J25" i="5"/>
  <c r="F25" i="5"/>
  <c r="L24" i="5"/>
  <c r="H24" i="5"/>
  <c r="D24" i="5"/>
  <c r="J23" i="5"/>
  <c r="F23" i="5"/>
  <c r="L22" i="5"/>
  <c r="H22" i="5"/>
  <c r="D22" i="5"/>
  <c r="J21" i="5"/>
  <c r="F21" i="5"/>
  <c r="L20" i="5"/>
  <c r="H20" i="5"/>
  <c r="D20" i="5"/>
  <c r="Y15" i="5"/>
  <c r="U15" i="5"/>
  <c r="AA14" i="5"/>
  <c r="W14" i="5"/>
  <c r="Q14" i="5"/>
  <c r="Y13" i="5"/>
  <c r="U13" i="5"/>
  <c r="AA12" i="5"/>
  <c r="W12" i="5"/>
  <c r="Q12" i="5"/>
  <c r="Y11" i="5"/>
  <c r="U11" i="5"/>
  <c r="AA10" i="5"/>
  <c r="W10" i="5"/>
  <c r="Q10" i="5"/>
  <c r="Y9" i="5"/>
  <c r="U9" i="5"/>
  <c r="AA8" i="5"/>
  <c r="W8" i="5"/>
  <c r="Q8" i="5"/>
  <c r="Y7" i="5"/>
  <c r="U7" i="5"/>
  <c r="AA6" i="5"/>
  <c r="W6" i="5"/>
  <c r="Q6" i="5"/>
  <c r="J15" i="5"/>
  <c r="F15" i="5"/>
  <c r="L14" i="5"/>
  <c r="H14" i="5"/>
  <c r="D14" i="5"/>
  <c r="J13" i="5"/>
  <c r="F13" i="5"/>
  <c r="L12" i="5"/>
  <c r="H12" i="5"/>
  <c r="D12" i="5"/>
  <c r="J11" i="5"/>
  <c r="F11" i="5"/>
  <c r="L10" i="5"/>
  <c r="H10" i="5"/>
  <c r="D10" i="5"/>
  <c r="J9" i="5"/>
  <c r="F9" i="5"/>
  <c r="L8" i="5"/>
  <c r="D8" i="5"/>
  <c r="F7" i="5"/>
  <c r="H6" i="5"/>
  <c r="C10" i="7"/>
  <c r="I7" i="7"/>
  <c r="C6" i="7"/>
  <c r="W28" i="5"/>
  <c r="C28" i="6"/>
  <c r="C25" i="6"/>
  <c r="C21" i="6"/>
  <c r="C17" i="6"/>
  <c r="C15" i="6"/>
  <c r="C12" i="6"/>
  <c r="C8" i="6"/>
  <c r="C4" i="6"/>
  <c r="I10" i="7"/>
  <c r="D10" i="7"/>
  <c r="H9" i="7"/>
  <c r="C9" i="7"/>
  <c r="K7" i="7"/>
  <c r="E7" i="7"/>
  <c r="I6" i="7"/>
  <c r="D6" i="7"/>
  <c r="H5" i="7"/>
  <c r="C5" i="7"/>
  <c r="X28" i="5"/>
  <c r="R28" i="5"/>
  <c r="Z27" i="5"/>
  <c r="V27" i="5"/>
  <c r="P27" i="5"/>
  <c r="X26" i="5"/>
  <c r="R26" i="5"/>
  <c r="Z25" i="5"/>
  <c r="V25" i="5"/>
  <c r="P25" i="5"/>
  <c r="X24" i="5"/>
  <c r="R24" i="5"/>
  <c r="Z23" i="5"/>
  <c r="V23" i="5"/>
  <c r="P23" i="5"/>
  <c r="X22" i="5"/>
  <c r="R22" i="5"/>
  <c r="Z21" i="5"/>
  <c r="V21" i="5"/>
  <c r="P21" i="5"/>
  <c r="X20" i="5"/>
  <c r="R20" i="5"/>
  <c r="K28" i="5"/>
  <c r="G28" i="5"/>
  <c r="C28" i="5"/>
  <c r="I27" i="5"/>
  <c r="E27" i="5"/>
  <c r="K26" i="5"/>
  <c r="G26" i="5"/>
  <c r="C26" i="5"/>
  <c r="I25" i="5"/>
  <c r="E25" i="5"/>
  <c r="K24" i="5"/>
  <c r="G24" i="5"/>
  <c r="C24" i="5"/>
  <c r="I23" i="5"/>
  <c r="E23" i="5"/>
  <c r="K22" i="5"/>
  <c r="G22" i="5"/>
  <c r="C22" i="5"/>
  <c r="I21" i="5"/>
  <c r="E21" i="5"/>
  <c r="K20" i="5"/>
  <c r="G20" i="5"/>
  <c r="C20" i="5"/>
  <c r="X15" i="5"/>
  <c r="R15" i="5"/>
  <c r="Z14" i="5"/>
  <c r="V14" i="5"/>
  <c r="P14" i="5"/>
  <c r="X13" i="5"/>
  <c r="R13" i="5"/>
  <c r="Z12" i="5"/>
  <c r="V12" i="5"/>
  <c r="P12" i="5"/>
  <c r="X11" i="5"/>
  <c r="R11" i="5"/>
  <c r="Z10" i="5"/>
  <c r="V10" i="5"/>
  <c r="P10" i="5"/>
  <c r="X9" i="5"/>
  <c r="R9" i="5"/>
  <c r="Z8" i="5"/>
  <c r="V8" i="5"/>
  <c r="P8" i="5"/>
  <c r="X7" i="5"/>
  <c r="R7" i="5"/>
  <c r="Z6" i="5"/>
  <c r="V6" i="5"/>
  <c r="P6" i="5"/>
  <c r="I15" i="5"/>
  <c r="E15" i="5"/>
  <c r="K14" i="5"/>
  <c r="G14" i="5"/>
  <c r="C14" i="5"/>
  <c r="I13" i="5"/>
  <c r="E13" i="5"/>
  <c r="K12" i="5"/>
  <c r="G12" i="5"/>
  <c r="C12" i="5"/>
  <c r="I11" i="5"/>
  <c r="E11" i="5"/>
  <c r="K10" i="5"/>
  <c r="G10" i="5"/>
  <c r="C10" i="5"/>
  <c r="I9" i="5"/>
  <c r="E9" i="5"/>
  <c r="K8" i="5"/>
  <c r="G8" i="5"/>
  <c r="C8" i="5"/>
  <c r="I7" i="5"/>
  <c r="E7" i="5"/>
  <c r="K6" i="5"/>
  <c r="G6" i="5"/>
  <c r="C6" i="5"/>
  <c r="H10" i="7"/>
  <c r="K8" i="7"/>
  <c r="D7" i="7"/>
  <c r="Q28" i="5"/>
  <c r="W26" i="5"/>
  <c r="AA24" i="5"/>
  <c r="U23" i="5"/>
  <c r="Y21" i="5"/>
  <c r="Q20" i="5"/>
  <c r="H27" i="5"/>
  <c r="L25" i="5"/>
  <c r="F24" i="5"/>
  <c r="J22" i="5"/>
  <c r="D21" i="5"/>
  <c r="W15" i="5"/>
  <c r="AA13" i="5"/>
  <c r="U12" i="5"/>
  <c r="Y10" i="5"/>
  <c r="Q9" i="5"/>
  <c r="W7" i="5"/>
  <c r="L15" i="5"/>
  <c r="F14" i="5"/>
  <c r="J12" i="5"/>
  <c r="D11" i="5"/>
  <c r="H9" i="5"/>
  <c r="L7" i="5"/>
  <c r="F6" i="5"/>
  <c r="Q26" i="5"/>
  <c r="W24" i="5"/>
  <c r="AA22" i="5"/>
  <c r="U21" i="5"/>
  <c r="J28" i="5"/>
  <c r="H25" i="5"/>
  <c r="L23" i="5"/>
  <c r="F22" i="5"/>
  <c r="Q15" i="5"/>
  <c r="W13" i="5"/>
  <c r="U10" i="5"/>
  <c r="Y8" i="5"/>
  <c r="H15" i="5"/>
  <c r="F12" i="5"/>
  <c r="J10" i="5"/>
  <c r="H7" i="5"/>
  <c r="U8" i="5"/>
  <c r="D15" i="5"/>
  <c r="L11" i="5"/>
  <c r="D7" i="5"/>
  <c r="Y23" i="5"/>
  <c r="L27" i="5"/>
  <c r="J24" i="5"/>
  <c r="AA15" i="5"/>
  <c r="Y12" i="5"/>
  <c r="AA7" i="5"/>
  <c r="D13" i="5"/>
  <c r="F8" i="5"/>
  <c r="Y27" i="5"/>
  <c r="D27" i="5"/>
  <c r="J20" i="5"/>
  <c r="AA11" i="5"/>
  <c r="Q7" i="5"/>
  <c r="L13" i="5"/>
  <c r="D9" i="5"/>
  <c r="Y4" i="5"/>
  <c r="H13" i="5"/>
  <c r="J8" i="5"/>
  <c r="AA26" i="5"/>
  <c r="Q22" i="5"/>
  <c r="D23" i="5"/>
  <c r="U14" i="5"/>
  <c r="W9" i="5"/>
  <c r="U6" i="5"/>
  <c r="H11" i="5"/>
  <c r="J6" i="5"/>
  <c r="U27" i="5"/>
  <c r="Y25" i="5"/>
  <c r="Q24" i="5"/>
  <c r="W22" i="5"/>
  <c r="AA20" i="5"/>
  <c r="F28" i="5"/>
  <c r="J26" i="5"/>
  <c r="D25" i="5"/>
  <c r="H23" i="5"/>
  <c r="L21" i="5"/>
  <c r="F20" i="5"/>
  <c r="Y14" i="5"/>
  <c r="Q13" i="5"/>
  <c r="W11" i="5"/>
  <c r="AA9" i="5"/>
  <c r="Y6" i="5"/>
  <c r="F10" i="5"/>
  <c r="U25" i="5"/>
  <c r="W20" i="5"/>
  <c r="F26" i="5"/>
  <c r="H21" i="5"/>
  <c r="Q11" i="5"/>
  <c r="J14" i="5"/>
  <c r="L9" i="5"/>
  <c r="AG22" i="5" l="1"/>
  <c r="AG21" i="5"/>
  <c r="AG20" i="5"/>
  <c r="D4" i="6"/>
  <c r="D17" i="6"/>
  <c r="D3" i="6"/>
  <c r="D16" i="6"/>
  <c r="D21" i="6"/>
  <c r="D6" i="6"/>
  <c r="D8" i="6"/>
  <c r="D19" i="6"/>
  <c r="D12" i="6"/>
  <c r="D25" i="6"/>
  <c r="D10" i="6"/>
  <c r="D23" i="6"/>
  <c r="D15" i="6"/>
  <c r="D13" i="6"/>
  <c r="D27" i="6"/>
  <c r="D28" i="6"/>
  <c r="AC23" i="5" l="1"/>
  <c r="O28" i="5"/>
  <c r="M27" i="5"/>
  <c r="T28" i="5"/>
  <c r="AC27" i="5"/>
  <c r="AD23" i="5"/>
  <c r="T27" i="5"/>
  <c r="T23" i="5"/>
  <c r="M23" i="5"/>
  <c r="T25" i="5"/>
  <c r="AH27" i="5"/>
  <c r="M28" i="5"/>
  <c r="AD27" i="5"/>
  <c r="O25" i="5"/>
  <c r="AH24" i="5"/>
  <c r="O23" i="5"/>
  <c r="AC25" i="5"/>
  <c r="AD25" i="5"/>
  <c r="O24" i="5"/>
  <c r="AH23" i="5"/>
  <c r="M24" i="5"/>
  <c r="AC24" i="5"/>
  <c r="T26" i="5"/>
  <c r="M25" i="5"/>
  <c r="O27" i="5"/>
  <c r="AD28" i="5"/>
  <c r="AH28" i="5"/>
  <c r="AH26" i="5"/>
  <c r="AD24" i="5"/>
  <c r="AC26" i="5"/>
  <c r="O26" i="5"/>
  <c r="AD26" i="5"/>
  <c r="T24" i="5"/>
  <c r="AH25" i="5"/>
  <c r="M26" i="5"/>
  <c r="AC28" i="5"/>
  <c r="O22" i="5"/>
  <c r="M22" i="5"/>
  <c r="AG15" i="5"/>
  <c r="AG14" i="5"/>
  <c r="AG13" i="5"/>
  <c r="AG12" i="5"/>
  <c r="AG11" i="5"/>
  <c r="AG10" i="5"/>
  <c r="AG9" i="5"/>
  <c r="AG8" i="5"/>
  <c r="AG7" i="5"/>
  <c r="AG6" i="5"/>
  <c r="AE23" i="5" l="1"/>
  <c r="AE28" i="5"/>
  <c r="AE26" i="5"/>
  <c r="AE25" i="5"/>
  <c r="AE24" i="5"/>
  <c r="AE27" i="5"/>
  <c r="AC14" i="5"/>
  <c r="AC20" i="5"/>
  <c r="AC7" i="5"/>
  <c r="AC6" i="5"/>
  <c r="AC9" i="5"/>
  <c r="AC8" i="5"/>
  <c r="AC15" i="5"/>
  <c r="AC21" i="5"/>
  <c r="AC13" i="5"/>
  <c r="AC22" i="5"/>
  <c r="AC10" i="5"/>
  <c r="AC12" i="5"/>
  <c r="AC11" i="5"/>
  <c r="E13" i="7"/>
  <c r="D13" i="7"/>
  <c r="D19" i="7" l="1"/>
  <c r="D15" i="7"/>
  <c r="D17" i="7"/>
  <c r="D18" i="7"/>
  <c r="D14" i="7"/>
  <c r="D16" i="7"/>
  <c r="AH20" i="5"/>
  <c r="AH22" i="5"/>
  <c r="AH21" i="5"/>
  <c r="AH13" i="5"/>
  <c r="AH15" i="5"/>
  <c r="AH12" i="5"/>
  <c r="AH14" i="5"/>
  <c r="AH9" i="5"/>
  <c r="AH11" i="5"/>
  <c r="AH7" i="5"/>
  <c r="AH8" i="5"/>
  <c r="AH10" i="5"/>
  <c r="AH6" i="5"/>
  <c r="J7" i="7"/>
  <c r="F7" i="7"/>
  <c r="J9" i="7"/>
  <c r="J8" i="7"/>
  <c r="J10" i="7"/>
  <c r="J6" i="7"/>
  <c r="F6" i="7"/>
  <c r="F9" i="7"/>
  <c r="F8" i="7"/>
  <c r="F10" i="7"/>
  <c r="J5" i="7"/>
  <c r="F5" i="7"/>
  <c r="B4" i="5"/>
  <c r="B3" i="5"/>
  <c r="G7" i="7"/>
  <c r="G10" i="7"/>
  <c r="G6" i="7"/>
  <c r="G9" i="7"/>
  <c r="G5" i="7"/>
  <c r="G8" i="7"/>
  <c r="E2" i="6" l="1"/>
  <c r="A1" i="6" l="1"/>
  <c r="A5" i="6" s="1"/>
  <c r="AD15" i="5"/>
  <c r="AE15" i="5" s="1"/>
  <c r="AD14" i="5"/>
  <c r="AE14" i="5" s="1"/>
  <c r="AD13" i="5"/>
  <c r="AE13" i="5" s="1"/>
  <c r="AD12" i="5"/>
  <c r="AE12" i="5" s="1"/>
  <c r="AD11" i="5"/>
  <c r="AE11" i="5" s="1"/>
  <c r="AD10" i="5"/>
  <c r="AE10" i="5" s="1"/>
  <c r="AD9" i="5"/>
  <c r="AE9" i="5" s="1"/>
  <c r="AD8" i="5"/>
  <c r="AE8" i="5" s="1"/>
  <c r="AD7" i="5"/>
  <c r="AE7" i="5" s="1"/>
  <c r="AD6" i="5"/>
  <c r="AE6" i="5" s="1"/>
  <c r="T21" i="5"/>
  <c r="T22" i="5"/>
  <c r="T20" i="5"/>
  <c r="O21" i="5"/>
  <c r="O20" i="5"/>
  <c r="AA4" i="5"/>
  <c r="A24" i="6" l="1"/>
  <c r="A26" i="6"/>
  <c r="A20" i="6"/>
  <c r="A22" i="6"/>
  <c r="A14" i="6"/>
  <c r="A18" i="6"/>
  <c r="A9" i="6"/>
  <c r="A11" i="6"/>
  <c r="A7" i="6"/>
  <c r="O6" i="5"/>
  <c r="E11" i="6"/>
  <c r="T9" i="5"/>
  <c r="F11" i="6" s="1"/>
  <c r="O10" i="5"/>
  <c r="AD20" i="5"/>
  <c r="AE20" i="5" s="1"/>
  <c r="O15" i="5"/>
  <c r="T6" i="5"/>
  <c r="F5" i="6" s="1"/>
  <c r="E5" i="6"/>
  <c r="S8" i="5"/>
  <c r="AD21" i="5"/>
  <c r="AE21" i="5" s="1"/>
  <c r="E22" i="6"/>
  <c r="T13" i="5"/>
  <c r="F22" i="6" s="1"/>
  <c r="S7" i="5"/>
  <c r="M11" i="5"/>
  <c r="N11" i="5" s="1"/>
  <c r="O11" i="5"/>
  <c r="S15" i="5"/>
  <c r="M15" i="5"/>
  <c r="N15" i="5" s="1"/>
  <c r="AD22" i="5"/>
  <c r="AE22" i="5" s="1"/>
  <c r="E24" i="6"/>
  <c r="T14" i="5"/>
  <c r="F24" i="6" s="1"/>
  <c r="O13" i="5"/>
  <c r="M7" i="5"/>
  <c r="N7" i="5" s="1"/>
  <c r="O8" i="5"/>
  <c r="S9" i="5"/>
  <c r="E7" i="6"/>
  <c r="T7" i="5"/>
  <c r="F7" i="6" s="1"/>
  <c r="T8" i="5"/>
  <c r="F9" i="6" s="1"/>
  <c r="E9" i="6"/>
  <c r="S10" i="5"/>
  <c r="T12" i="5"/>
  <c r="F20" i="6" s="1"/>
  <c r="E20" i="6"/>
  <c r="O7" i="5"/>
  <c r="E26" i="6"/>
  <c r="T15" i="5"/>
  <c r="F26" i="6" s="1"/>
  <c r="O12" i="5"/>
  <c r="O14" i="5"/>
  <c r="E14" i="6"/>
  <c r="T10" i="5"/>
  <c r="F14" i="6" s="1"/>
  <c r="M10" i="5"/>
  <c r="N10" i="5" s="1"/>
  <c r="M9" i="5"/>
  <c r="N9" i="5" s="1"/>
  <c r="M8" i="5"/>
  <c r="N8" i="5" s="1"/>
  <c r="S6" i="5"/>
  <c r="S11" i="5"/>
  <c r="T11" i="5"/>
  <c r="F18" i="6" s="1"/>
  <c r="E18" i="6"/>
  <c r="M6" i="5"/>
  <c r="N6" i="5" s="1"/>
  <c r="O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Geoffrey Sharp</author>
  </authors>
  <commentList>
    <comment ref="AE5" authorId="0" shapeId="0" xr:uid="{B5D2DCDA-F2F9-453C-A81D-EB094613C5DB}">
      <text>
        <r>
          <rPr>
            <b/>
            <sz val="9"/>
            <color indexed="81"/>
            <rFont val="Tahoma"/>
            <family val="2"/>
          </rPr>
          <t>Geoffrey Sharp:</t>
        </r>
        <r>
          <rPr>
            <sz val="9"/>
            <color indexed="81"/>
            <rFont val="Tahoma"/>
            <family val="2"/>
          </rPr>
          <t xml:space="preserve">
basis point rate change that is equivalent to the size of initial margin</t>
        </r>
      </text>
    </comment>
  </commentList>
</comments>
</file>

<file path=xl/sharedStrings.xml><?xml version="1.0" encoding="utf-8"?>
<sst xmlns="http://schemas.openxmlformats.org/spreadsheetml/2006/main" count="322" uniqueCount="240">
  <si>
    <t>Coupon</t>
  </si>
  <si>
    <t>Maturity</t>
  </si>
  <si>
    <t>Effective</t>
  </si>
  <si>
    <t>Bid</t>
  </si>
  <si>
    <t>Mid</t>
  </si>
  <si>
    <t>Ask</t>
  </si>
  <si>
    <t>Bid %</t>
  </si>
  <si>
    <t>Mid %</t>
  </si>
  <si>
    <t>Ask %</t>
  </si>
  <si>
    <t>PV01</t>
  </si>
  <si>
    <t>DV01</t>
  </si>
  <si>
    <t>Futures Prices</t>
  </si>
  <si>
    <t>SWAP2Y</t>
  </si>
  <si>
    <t>SWAP1Y</t>
  </si>
  <si>
    <t>SWAP3Y</t>
  </si>
  <si>
    <t>SWAP4Y</t>
  </si>
  <si>
    <t>SWAP5Y</t>
  </si>
  <si>
    <t>SWAP6Y</t>
  </si>
  <si>
    <t>SWAP7Y</t>
  </si>
  <si>
    <t>SWAP8Y</t>
  </si>
  <si>
    <t>SWAP9Y</t>
  </si>
  <si>
    <t>SWAP10Y</t>
  </si>
  <si>
    <t>SWAP12Y</t>
  </si>
  <si>
    <t>SWAP15Y</t>
  </si>
  <si>
    <t>SWAP20Y</t>
  </si>
  <si>
    <t>SWAP30Y</t>
  </si>
  <si>
    <t>SWAP40Y</t>
  </si>
  <si>
    <t>SWAP50Y</t>
  </si>
  <si>
    <t>Tenor</t>
  </si>
  <si>
    <t>As of:</t>
  </si>
  <si>
    <t>Mnt Marg</t>
  </si>
  <si>
    <t>Par Rate</t>
  </si>
  <si>
    <t>Fut PX</t>
  </si>
  <si>
    <t>Prelim Settl</t>
  </si>
  <si>
    <t xml:space="preserve">Final Settle Data </t>
  </si>
  <si>
    <t>ErisMkt</t>
  </si>
  <si>
    <t>2y</t>
  </si>
  <si>
    <t>3y</t>
  </si>
  <si>
    <t>4y</t>
  </si>
  <si>
    <t>5y</t>
  </si>
  <si>
    <t>7y</t>
  </si>
  <si>
    <t>10y</t>
  </si>
  <si>
    <t>security_id</t>
  </si>
  <si>
    <t>Live Eris Swap Curve controls and settings</t>
  </si>
  <si>
    <r>
      <t xml:space="preserve">New </t>
    </r>
    <r>
      <rPr>
        <b/>
        <sz val="11"/>
        <color theme="1"/>
        <rFont val="Calibri"/>
        <family val="2"/>
        <scheme val="minor"/>
      </rPr>
      <t>"Eris"</t>
    </r>
    <r>
      <rPr>
        <sz val="11"/>
        <color theme="1"/>
        <rFont val="Calibri"/>
        <family val="2"/>
        <scheme val="minor"/>
      </rPr>
      <t xml:space="preserve"> ribbon control panel allows selection of data type. 
Select </t>
    </r>
    <r>
      <rPr>
        <b/>
        <sz val="11"/>
        <color theme="1"/>
        <rFont val="Calibri"/>
        <family val="2"/>
        <scheme val="minor"/>
      </rPr>
      <t>"Off"</t>
    </r>
    <r>
      <rPr>
        <sz val="11"/>
        <color theme="1"/>
        <rFont val="Calibri"/>
        <family val="2"/>
        <scheme val="minor"/>
      </rPr>
      <t xml:space="preserve"> to actively work on spreadsheet.</t>
    </r>
  </si>
  <si>
    <t>EDP function in Excel</t>
  </si>
  <si>
    <t>= EDP( zCode, FieldName )</t>
  </si>
  <si>
    <t>All Live Eris Swap Curve data functionality built into a single method.</t>
  </si>
  <si>
    <t>zCode</t>
  </si>
  <si>
    <t>Eris instruments are referenced by their security ID: Z Code, Bloomberg Ticker, or Eris Short Name. Calendar Roll Spreads are identified by the two zCodes together, separated by a slash "/"</t>
  </si>
  <si>
    <t>Z Codes can be found via the Standards Lookup</t>
  </si>
  <si>
    <t>For the Eris Spot Curve 1Y to 50Y, replace Zcode with "SWAP1Y, SWAP2Y…SWAP50Y</t>
  </si>
  <si>
    <t>For Eris Standard Trading Hours replace Zcode with "eris_standards"</t>
  </si>
  <si>
    <t>fieldName</t>
  </si>
  <si>
    <t>Individual market data fields noted below</t>
  </si>
  <si>
    <t>Examples</t>
  </si>
  <si>
    <t>=EDP("ZB910520220920", "midortheo_par_rate")</t>
  </si>
  <si>
    <t>Returns either a mid-point or theoretic Par Rate for Sept 2017 5Y P Standard</t>
  </si>
  <si>
    <t>=EDP("LIWW7", "bid_npv")</t>
  </si>
  <si>
    <t>Returns current bid in NPV form for Dec 2017 10Y P Standard (using Bloomberg Ticker)</t>
  </si>
  <si>
    <t>=EDP("5Y P Stnd Dec 2017-2022", "bid_npv")</t>
  </si>
  <si>
    <t>Returns current bid in NPV form for Dec 2017 10Y P Standard (using Eris Short Name)</t>
  </si>
  <si>
    <t>=EDP("ZC911020270621/ZC911020270920", 
"ask_npv")</t>
  </si>
  <si>
    <t>Returns current ask in NPV form for Jun/Sep Calendar Roll 10Y P Standard</t>
  </si>
  <si>
    <t>=EDP("SWAP1Y", "theo_par_rate")</t>
  </si>
  <si>
    <t>Returns current Theo Par Rate for the Eris 1Y Spot Rate</t>
  </si>
  <si>
    <t>=EDP("eris_standards","mkt_state")</t>
  </si>
  <si>
    <t>Returns the state of the Eris Standards Market (Open or Closed)</t>
  </si>
  <si>
    <t>Price Fields</t>
  </si>
  <si>
    <t>Prefix</t>
  </si>
  <si>
    <t>Price Type</t>
  </si>
  <si>
    <t>Field Examples</t>
  </si>
  <si>
    <t>Description</t>
  </si>
  <si>
    <t>ask</t>
  </si>
  <si>
    <t>npv</t>
  </si>
  <si>
    <t>theo_futures_px</t>
  </si>
  <si>
    <t>Theoretic value, in Futures Price type, only shows if no bid or ask price</t>
  </si>
  <si>
    <t>bid</t>
  </si>
  <si>
    <t>par_rate</t>
  </si>
  <si>
    <t>ask_npv</t>
  </si>
  <si>
    <t>Best ask price, in Net Present Value price type</t>
  </si>
  <si>
    <t>theo</t>
  </si>
  <si>
    <t>futures_px</t>
  </si>
  <si>
    <t>mid_par_rate</t>
  </si>
  <si>
    <t>Mid-point, if both a bid and ask are present</t>
  </si>
  <si>
    <t>mid</t>
  </si>
  <si>
    <t>midortheo_npv</t>
  </si>
  <si>
    <r>
      <t xml:space="preserve">Either the mid-point, or a theo if there is not </t>
    </r>
    <r>
      <rPr>
        <b/>
        <u/>
        <sz val="11"/>
        <color theme="1"/>
        <rFont val="Calibri"/>
        <family val="2"/>
        <scheme val="minor"/>
      </rPr>
      <t>both</t>
    </r>
    <r>
      <rPr>
        <sz val="11"/>
        <color theme="1"/>
        <rFont val="Calibri"/>
        <family val="2"/>
        <scheme val="minor"/>
      </rPr>
      <t xml:space="preserve"> a bid and ask in the market</t>
    </r>
  </si>
  <si>
    <t>midortheo</t>
  </si>
  <si>
    <t>etc…</t>
  </si>
  <si>
    <t>Settlement Price Fields</t>
  </si>
  <si>
    <t>prev_settle</t>
  </si>
  <si>
    <t>date</t>
  </si>
  <si>
    <t>settle_par_rate</t>
  </si>
  <si>
    <t>Last settlement price in Par Rate price format</t>
  </si>
  <si>
    <t>settle</t>
  </si>
  <si>
    <t>settle_futures_px</t>
  </si>
  <si>
    <t>Last settlement price in Futures Price format</t>
  </si>
  <si>
    <t>prelim_settle</t>
  </si>
  <si>
    <t>prev_settle_date</t>
  </si>
  <si>
    <t xml:space="preserve">Date of the day before last settlement price </t>
  </si>
  <si>
    <t>prev_settle_npv</t>
  </si>
  <si>
    <t>Settlement price at the day before last settlement, in NPV price format</t>
  </si>
  <si>
    <t>prelim_settle_npv</t>
  </si>
  <si>
    <t>Published from 2:30-4:00 CT daily, on normal trading days.</t>
  </si>
  <si>
    <t>=EDP("SWAP1Y", "settle_par_rate")</t>
  </si>
  <si>
    <t>Eris Curve Spot Rate at Settlement Snapshot   (SWAP1Y to SWAP50)</t>
  </si>
  <si>
    <t>Reference Fields</t>
  </si>
  <si>
    <t>Product reference data can be sourced from the same EDP function as market pricing data.</t>
  </si>
  <si>
    <t>The current PV01 for the OIS fixed leg</t>
  </si>
  <si>
    <t>The current DV01 for the LIBOR floating leg (displayed as a negative value)</t>
  </si>
  <si>
    <t>The Z-Code for this instrument</t>
  </si>
  <si>
    <t>short_name</t>
  </si>
  <si>
    <t>The Short Name for this instrument</t>
  </si>
  <si>
    <t>bbg_ticker</t>
  </si>
  <si>
    <t>Bloomberg ticker</t>
  </si>
  <si>
    <t>updated_at</t>
  </si>
  <si>
    <t>Last updated timestamp for this field</t>
  </si>
  <si>
    <t>fixed_rate</t>
  </si>
  <si>
    <t>Coupon for this instrument</t>
  </si>
  <si>
    <t>accrued_coupons</t>
  </si>
  <si>
    <t>Eris B value, past fixed and floating amounts since contract inception</t>
  </si>
  <si>
    <t>PAI</t>
  </si>
  <si>
    <t>Eric C value, Price Alignment Interest, updated twice daily</t>
  </si>
  <si>
    <t>price_type</t>
  </si>
  <si>
    <t>Indicates whether the price is based on bid_ask or theo</t>
  </si>
  <si>
    <t>Key dates for each instrument</t>
  </si>
  <si>
    <t>maturity_date</t>
  </si>
  <si>
    <t xml:space="preserve">Maturity date </t>
  </si>
  <si>
    <t>cashflow_alignment_date</t>
  </si>
  <si>
    <t>Cash flow alignment date</t>
  </si>
  <si>
    <t>effective_date</t>
  </si>
  <si>
    <t>Effective date</t>
  </si>
  <si>
    <t>first_fixing_date</t>
  </si>
  <si>
    <t>First fixing date</t>
  </si>
  <si>
    <t>Eris Standards Trading Hours</t>
  </si>
  <si>
    <t>mkt_state</t>
  </si>
  <si>
    <t>State of the Eris Standards Markets (Open or Closed)</t>
  </si>
  <si>
    <t>trade_date</t>
  </si>
  <si>
    <t>Current trade date which rolls to the next trade date (T+1) after market closes</t>
  </si>
  <si>
    <t>rth_open_time</t>
  </si>
  <si>
    <t xml:space="preserve">Regular Trading Hours "Open" time displayed in ET </t>
  </si>
  <si>
    <t>rth_close_time</t>
  </si>
  <si>
    <t>Regular Trading Hours "Close" time displayed in ET</t>
  </si>
  <si>
    <t>Margin Fields</t>
  </si>
  <si>
    <t>Every instrument will have margin rates updated daily</t>
  </si>
  <si>
    <t>fut_init_hedge_ml</t>
  </si>
  <si>
    <t>Initial margin, hedger</t>
  </si>
  <si>
    <t>fut_init_spec_ml</t>
  </si>
  <si>
    <t>Initial margin, speculator</t>
  </si>
  <si>
    <t>fut_sec_hedge_ml</t>
  </si>
  <si>
    <t>Maintenance margin, hedger</t>
  </si>
  <si>
    <t>fut_sec_spec_ml</t>
  </si>
  <si>
    <t>Maintenance margin, speculator</t>
  </si>
  <si>
    <t>margin_date</t>
  </si>
  <si>
    <t>Margin date</t>
  </si>
  <si>
    <t xml:space="preserve">All Current Fields </t>
  </si>
  <si>
    <t>B/A</t>
  </si>
  <si>
    <r>
      <t xml:space="preserve">1 Day </t>
    </r>
    <r>
      <rPr>
        <sz val="11"/>
        <color theme="1"/>
        <rFont val="Calibri"/>
        <family val="2"/>
        <scheme val="minor"/>
      </rPr>
      <t>Δ</t>
    </r>
  </si>
  <si>
    <t>30y</t>
  </si>
  <si>
    <t>price</t>
  </si>
  <si>
    <t>tick_size</t>
  </si>
  <si>
    <t>reference data</t>
  </si>
  <si>
    <t>bps</t>
  </si>
  <si>
    <t>B value</t>
  </si>
  <si>
    <t>C value</t>
  </si>
  <si>
    <t>12y</t>
  </si>
  <si>
    <t>15y</t>
  </si>
  <si>
    <t>20y</t>
  </si>
  <si>
    <t>Code</t>
  </si>
  <si>
    <t>ticks</t>
  </si>
  <si>
    <t>Par Yield</t>
  </si>
  <si>
    <t>Risk &amp; Margin</t>
  </si>
  <si>
    <t>PV01/live</t>
  </si>
  <si>
    <t>Par yield</t>
  </si>
  <si>
    <t>Settle Px</t>
  </si>
  <si>
    <t>Chg</t>
  </si>
  <si>
    <t>Legal Notice: Version Created 11/30/2018</t>
  </si>
  <si>
    <t>USD Eris Swap Futures</t>
  </si>
  <si>
    <t>Enter Symbol</t>
  </si>
  <si>
    <t>Mgn/DV01</t>
  </si>
  <si>
    <t>Risk &amp; Margin in Price Terms</t>
  </si>
  <si>
    <t>A value</t>
  </si>
  <si>
    <t>Off the runs/old contracts</t>
  </si>
  <si>
    <t>Δ price</t>
  </si>
  <si>
    <t>Δ bps</t>
  </si>
  <si>
    <t>Eris Implied Spot Curve</t>
  </si>
  <si>
    <t>Maturity (yrs)</t>
  </si>
  <si>
    <t>dv01</t>
  </si>
  <si>
    <t>contracts</t>
  </si>
  <si>
    <t>current prices</t>
  </si>
  <si>
    <t>bid/ask</t>
  </si>
  <si>
    <t>bid_futures_px</t>
  </si>
  <si>
    <t>ask_futures_px</t>
  </si>
  <si>
    <t>bid_par_rate</t>
  </si>
  <si>
    <t>ask_par_rate</t>
  </si>
  <si>
    <t>% yield</t>
  </si>
  <si>
    <t>Eris Swap Futures</t>
  </si>
  <si>
    <t>equiv yields %</t>
  </si>
  <si>
    <t>cts</t>
  </si>
  <si>
    <t>UST Futs DV01</t>
  </si>
  <si>
    <t>UST Fut</t>
  </si>
  <si>
    <t>2Y Mar 2019-2021</t>
  </si>
  <si>
    <t>3Y Mar 2019-2022</t>
  </si>
  <si>
    <t>4Y Mar 2019-2023</t>
  </si>
  <si>
    <t>5Y Mar 2019-2024</t>
  </si>
  <si>
    <t>7Y Mar 2019-2026</t>
  </si>
  <si>
    <t>10Y Mar 2019-2029</t>
  </si>
  <si>
    <t>tick yield%</t>
  </si>
  <si>
    <t>Contract</t>
  </si>
  <si>
    <t>b/a</t>
  </si>
  <si>
    <t>LIDM19</t>
  </si>
  <si>
    <t>LIWM19</t>
  </si>
  <si>
    <t>LIBM19</t>
  </si>
  <si>
    <t>LIYM19</t>
  </si>
  <si>
    <t>LIBM18</t>
  </si>
  <si>
    <t>LIYM17</t>
  </si>
  <si>
    <t>LIYM18</t>
  </si>
  <si>
    <t>LITU19</t>
  </si>
  <si>
    <t>LICU19</t>
  </si>
  <si>
    <t>LIDU19</t>
  </si>
  <si>
    <t>LIWU19</t>
  </si>
  <si>
    <t>LIBU19</t>
  </si>
  <si>
    <t>LIYU19</t>
  </si>
  <si>
    <t>TUU9</t>
  </si>
  <si>
    <t>FVU9</t>
  </si>
  <si>
    <t>TYU9</t>
  </si>
  <si>
    <t>UXYU9</t>
  </si>
  <si>
    <t>USU9</t>
  </si>
  <si>
    <t>WNU9</t>
  </si>
  <si>
    <t>LITH20</t>
  </si>
  <si>
    <t>LICH20</t>
  </si>
  <si>
    <t>LIDH20</t>
  </si>
  <si>
    <t>LIWH20</t>
  </si>
  <si>
    <t>LIBH20</t>
  </si>
  <si>
    <t>LIYH20</t>
  </si>
  <si>
    <t>LIIH20</t>
  </si>
  <si>
    <t>LILH20</t>
  </si>
  <si>
    <t>LIOH20</t>
  </si>
  <si>
    <t>LIEH20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</si>
</sst>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quot;* #,##0.00_);_(&quot;$&quot;* \(#,##0.00\);_(&quot;$&quot;* &quot;-&quot;??_);_(@_)"/>
    <numFmt numFmtId="43" formatCode="_(* #,##0.00_);_(* \(#,##0.00\);_(* &quot;-&quot;??_);_(@_)"/>
    <numFmt numFmtId="164" formatCode="0.000%"/>
    <numFmt numFmtId="165" formatCode="m/d/yy;@"/>
    <numFmt numFmtId="166" formatCode="_(* #,##0_);_(* \(#,##0\);_(* &quot;-&quot;??_);_(@_)"/>
    <numFmt numFmtId="167" formatCode="_(* #,##0.000_);_(* \(#,##0.000\);_(* &quot;-&quot;??_);_(@_)"/>
    <numFmt numFmtId="168" formatCode="_(* #,##0.0000_);_(* \(#,##0.0000\);_(* &quot;-&quot;??_);_(@_)"/>
    <numFmt numFmtId="169" formatCode="mm/dd/yy;@"/>
    <numFmt numFmtId="170" formatCode="[$-409]mmm\-yy;@"/>
    <numFmt numFmtId="171" formatCode="0.000"/>
    <numFmt numFmtId="172" formatCode="0.0000%"/>
    <numFmt numFmtId="173" formatCode="#,##0.0_);[Red]\(#,##0.0\)"/>
    <numFmt numFmtId="174" formatCode="0.0_);[Red]\(0.0\)"/>
    <numFmt numFmtId="175" formatCode="_(* #,##0.0000000000_);_(* \(#,##0.0000000000\);_(* &quot;-&quot;??_);_(@_)"/>
    <numFmt numFmtId="176" formatCode="0.0"/>
    <numFmt numFmtId="177" formatCode="0.0000"/>
    <numFmt numFmtId="178" formatCode="h:mm:ss;@"/>
    <numFmt numFmtId="179" formatCode="_(&quot;$&quot;* #,##0_);_(&quot;$&quot;* \(#,##0\);_(&quot;$&quot;* &quot;-&quot;??_);_(@_)"/>
  </numFmts>
  <fonts count="19"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u/>
      <sz val="11"/>
      <color theme="10"/>
      <name val="Calibri"/>
      <family val="2"/>
      <scheme val="minor"/>
    </font>
    <font>
      <sz val="9"/>
      <color theme="1"/>
      <name val="Calibri"/>
      <family val="2"/>
      <scheme val="minor"/>
    </font>
    <font>
      <b/>
      <sz val="9"/>
      <color theme="1"/>
      <name val="Calibri"/>
      <family val="2"/>
      <scheme val="minor"/>
    </font>
    <font>
      <sz val="11"/>
      <color theme="1"/>
      <name val="Arial"/>
      <family val="2"/>
    </font>
    <font>
      <sz val="9"/>
      <name val="Calibri"/>
      <family val="2"/>
      <scheme val="minor"/>
    </font>
    <font>
      <sz val="9"/>
      <color theme="1"/>
      <name val="Calibri"/>
      <family val="2"/>
      <scheme val="minor"/>
    </font>
    <font>
      <b/>
      <sz val="11"/>
      <color theme="0"/>
      <name val="Calibri"/>
      <family val="2"/>
      <scheme val="minor"/>
    </font>
    <font>
      <b/>
      <sz val="11"/>
      <color theme="1"/>
      <name val="Calibri"/>
      <family val="2"/>
      <scheme val="minor"/>
    </font>
    <font>
      <b/>
      <i/>
      <sz val="11"/>
      <color theme="1"/>
      <name val="Calibri"/>
      <family val="2"/>
      <scheme val="minor"/>
    </font>
    <font>
      <b/>
      <u/>
      <sz val="11"/>
      <color theme="1"/>
      <name val="Calibri"/>
      <family val="2"/>
      <scheme val="minor"/>
    </font>
    <font>
      <sz val="9"/>
      <color theme="1" tint="0.499984740745262"/>
      <name val="Calibri"/>
      <family val="2"/>
      <scheme val="minor"/>
    </font>
    <font>
      <b/>
      <sz val="14"/>
      <color theme="1"/>
      <name val="Calibri"/>
      <family val="2"/>
      <scheme val="minor"/>
    </font>
    <font>
      <b/>
      <sz val="24"/>
      <color theme="0"/>
      <name val="Calibri"/>
      <family val="2"/>
      <scheme val="minor"/>
    </font>
    <font>
      <sz val="9"/>
      <color indexed="81"/>
      <name val="Tahoma"/>
      <family val="2"/>
    </font>
    <font>
      <b/>
      <sz val="9"/>
      <color indexed="81"/>
      <name val="Tahoma"/>
      <family val="2"/>
    </font>
  </fonts>
  <fills count="19">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rgb="FFFFFF00"/>
        <bgColor indexed="64"/>
      </patternFill>
    </fill>
    <fill>
      <patternFill patternType="solid">
        <fgColor theme="7" tint="0.59999389629810485"/>
        <bgColor indexed="64"/>
      </patternFill>
    </fill>
    <fill>
      <patternFill patternType="solid">
        <fgColor theme="0"/>
        <bgColor indexed="64"/>
      </patternFill>
    </fill>
    <fill>
      <patternFill patternType="solid">
        <fgColor rgb="FF00B0F0"/>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CCFFCC"/>
        <bgColor indexed="64"/>
      </patternFill>
    </fill>
    <fill>
      <patternFill patternType="solid">
        <fgColor rgb="FFCCFFFF"/>
        <bgColor indexed="64"/>
      </patternFill>
    </fill>
    <fill>
      <patternFill patternType="solid">
        <fgColor rgb="FFFFFF99"/>
        <bgColor indexed="64"/>
      </patternFill>
    </fill>
    <fill>
      <patternFill patternType="solid">
        <fgColor theme="3" tint="0.59999389629810485"/>
        <bgColor indexed="64"/>
      </patternFill>
    </fill>
    <fill>
      <patternFill patternType="solid">
        <fgColor rgb="FFFAB8BB"/>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9" tint="0.59999389629810485"/>
        <bgColor indexed="64"/>
      </patternFill>
    </fill>
  </fills>
  <borders count="27">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170" fontId="1" fillId="0" borderId="0"/>
    <xf numFmtId="170" fontId="4" fillId="0" borderId="0" applyNumberFormat="0" applyFill="0" applyBorder="0" applyAlignment="0" applyProtection="0"/>
    <xf numFmtId="0" fontId="1" fillId="0" borderId="0"/>
    <xf numFmtId="44" fontId="1" fillId="0" borderId="0" applyFont="0" applyFill="0" applyBorder="0" applyAlignment="0" applyProtection="0"/>
  </cellStyleXfs>
  <cellXfs count="200">
    <xf numFmtId="0" fontId="0" fillId="0" borderId="0" xfId="0"/>
    <xf numFmtId="43" fontId="5" fillId="0" borderId="0" xfId="0" applyNumberFormat="1" applyFont="1"/>
    <xf numFmtId="0" fontId="5" fillId="0" borderId="0" xfId="0" applyFont="1"/>
    <xf numFmtId="0" fontId="5" fillId="2" borderId="0" xfId="0" applyFont="1" applyFill="1" applyAlignment="1">
      <alignment horizontal="left"/>
    </xf>
    <xf numFmtId="165" fontId="5" fillId="2" borderId="0" xfId="0" applyNumberFormat="1" applyFont="1" applyFill="1" applyAlignment="1">
      <alignment horizontal="left"/>
    </xf>
    <xf numFmtId="0" fontId="5" fillId="2" borderId="0" xfId="0" applyFont="1" applyFill="1"/>
    <xf numFmtId="0" fontId="5" fillId="3" borderId="0" xfId="0" applyFont="1" applyFill="1" applyAlignment="1">
      <alignment horizontal="left"/>
    </xf>
    <xf numFmtId="165" fontId="5" fillId="3" borderId="0" xfId="0" applyNumberFormat="1" applyFont="1" applyFill="1"/>
    <xf numFmtId="0" fontId="5" fillId="5" borderId="0" xfId="0" applyFont="1" applyFill="1" applyAlignment="1">
      <alignment horizontal="left"/>
    </xf>
    <xf numFmtId="165" fontId="5" fillId="5" borderId="0" xfId="0" applyNumberFormat="1" applyFont="1" applyFill="1"/>
    <xf numFmtId="169" fontId="5" fillId="0" borderId="0" xfId="0" applyNumberFormat="1" applyFont="1" applyAlignment="1">
      <alignment horizontal="center"/>
    </xf>
    <xf numFmtId="166" fontId="5" fillId="2" borderId="0" xfId="1" applyNumberFormat="1" applyFont="1" applyFill="1"/>
    <xf numFmtId="167" fontId="8" fillId="0" borderId="0" xfId="1" applyNumberFormat="1" applyFont="1"/>
    <xf numFmtId="165" fontId="5" fillId="0" borderId="0" xfId="0" applyNumberFormat="1" applyFont="1" applyAlignment="1">
      <alignment horizontal="center"/>
    </xf>
    <xf numFmtId="170" fontId="1" fillId="6" borderId="0" xfId="3" applyFill="1"/>
    <xf numFmtId="170" fontId="11" fillId="6" borderId="0" xfId="3" quotePrefix="1" applyFont="1" applyFill="1" applyAlignment="1">
      <alignment horizontal="right"/>
    </xf>
    <xf numFmtId="170" fontId="11" fillId="6" borderId="0" xfId="3" applyFont="1" applyFill="1" applyAlignment="1">
      <alignment vertical="center"/>
    </xf>
    <xf numFmtId="170" fontId="1" fillId="6" borderId="0" xfId="3" quotePrefix="1" applyFill="1" applyAlignment="1">
      <alignment vertical="center" wrapText="1"/>
    </xf>
    <xf numFmtId="170" fontId="4" fillId="6" borderId="0" xfId="4" quotePrefix="1" applyFill="1"/>
    <xf numFmtId="170" fontId="1" fillId="0" borderId="0" xfId="3" quotePrefix="1"/>
    <xf numFmtId="170" fontId="11" fillId="6" borderId="0" xfId="3" applyFont="1" applyFill="1"/>
    <xf numFmtId="170" fontId="1" fillId="6" borderId="0" xfId="3" quotePrefix="1" applyFill="1"/>
    <xf numFmtId="170" fontId="1" fillId="0" borderId="0" xfId="3"/>
    <xf numFmtId="170" fontId="12" fillId="6" borderId="0" xfId="3" quotePrefix="1" applyFont="1" applyFill="1" applyAlignment="1">
      <alignment horizontal="right"/>
    </xf>
    <xf numFmtId="170" fontId="1" fillId="6" borderId="0" xfId="3" applyFill="1" applyAlignment="1">
      <alignment vertical="center"/>
    </xf>
    <xf numFmtId="170" fontId="12" fillId="6" borderId="0" xfId="3" quotePrefix="1" applyFont="1" applyFill="1" applyAlignment="1">
      <alignment horizontal="right" vertical="center"/>
    </xf>
    <xf numFmtId="170" fontId="1" fillId="6" borderId="0" xfId="3" quotePrefix="1" applyFill="1" applyAlignment="1">
      <alignment vertical="center"/>
    </xf>
    <xf numFmtId="170" fontId="12" fillId="6" borderId="0" xfId="3" quotePrefix="1" applyFont="1" applyFill="1" applyAlignment="1">
      <alignment horizontal="right" wrapText="1"/>
    </xf>
    <xf numFmtId="170" fontId="11" fillId="9" borderId="0" xfId="3" applyFont="1" applyFill="1" applyAlignment="1">
      <alignment horizontal="center"/>
    </xf>
    <xf numFmtId="170" fontId="11" fillId="10" borderId="0" xfId="3" applyFont="1" applyFill="1" applyAlignment="1">
      <alignment horizontal="center"/>
    </xf>
    <xf numFmtId="170" fontId="12" fillId="6" borderId="0" xfId="3" applyFont="1" applyFill="1" applyAlignment="1">
      <alignment horizontal="right"/>
    </xf>
    <xf numFmtId="170" fontId="11" fillId="6" borderId="0" xfId="3" quotePrefix="1" applyFont="1" applyFill="1"/>
    <xf numFmtId="170" fontId="11" fillId="9" borderId="0" xfId="3" applyFont="1" applyFill="1" applyAlignment="1">
      <alignment horizontal="left"/>
    </xf>
    <xf numFmtId="0" fontId="7" fillId="0" borderId="0" xfId="5" applyFont="1"/>
    <xf numFmtId="0" fontId="1" fillId="0" borderId="0" xfId="5"/>
    <xf numFmtId="0" fontId="2" fillId="11" borderId="6" xfId="0" applyFont="1" applyFill="1" applyBorder="1"/>
    <xf numFmtId="0" fontId="2" fillId="11" borderId="8" xfId="0" applyFont="1" applyFill="1" applyBorder="1"/>
    <xf numFmtId="171" fontId="2" fillId="11" borderId="0" xfId="0" applyNumberFormat="1" applyFont="1" applyFill="1"/>
    <xf numFmtId="171" fontId="2" fillId="11" borderId="2" xfId="0" applyNumberFormat="1" applyFont="1" applyFill="1" applyBorder="1"/>
    <xf numFmtId="0" fontId="6" fillId="12" borderId="0" xfId="0" applyFont="1" applyFill="1"/>
    <xf numFmtId="0" fontId="5" fillId="12" borderId="2" xfId="0" applyFont="1" applyFill="1" applyBorder="1" applyAlignment="1">
      <alignment horizontal="center"/>
    </xf>
    <xf numFmtId="0" fontId="3" fillId="12" borderId="2" xfId="0" applyFont="1" applyFill="1" applyBorder="1" applyAlignment="1">
      <alignment horizontal="center"/>
    </xf>
    <xf numFmtId="43" fontId="3" fillId="0" borderId="0" xfId="1" applyFont="1"/>
    <xf numFmtId="10" fontId="5" fillId="0" borderId="0" xfId="2" applyNumberFormat="1" applyFont="1" applyAlignment="1">
      <alignment horizontal="left" indent="1"/>
    </xf>
    <xf numFmtId="165" fontId="6" fillId="2" borderId="0" xfId="0" applyNumberFormat="1" applyFont="1" applyFill="1" applyAlignment="1">
      <alignment horizontal="left"/>
    </xf>
    <xf numFmtId="0" fontId="6" fillId="3" borderId="0" xfId="0" applyFont="1" applyFill="1"/>
    <xf numFmtId="0" fontId="5" fillId="3" borderId="0" xfId="0" applyFont="1" applyFill="1"/>
    <xf numFmtId="14" fontId="6" fillId="5" borderId="0" xfId="0" applyNumberFormat="1" applyFont="1" applyFill="1"/>
    <xf numFmtId="0" fontId="5" fillId="5" borderId="0" xfId="0" applyFont="1" applyFill="1"/>
    <xf numFmtId="0" fontId="3" fillId="2" borderId="0" xfId="0" applyFont="1" applyFill="1"/>
    <xf numFmtId="172" fontId="5" fillId="0" borderId="0" xfId="1" applyNumberFormat="1" applyFont="1"/>
    <xf numFmtId="166" fontId="5" fillId="0" borderId="0" xfId="1" applyNumberFormat="1" applyFont="1"/>
    <xf numFmtId="164" fontId="8" fillId="0" borderId="0" xfId="2" applyNumberFormat="1" applyFont="1"/>
    <xf numFmtId="168" fontId="8" fillId="0" borderId="0" xfId="1" applyNumberFormat="1" applyFont="1"/>
    <xf numFmtId="167" fontId="5" fillId="0" borderId="0" xfId="1" applyNumberFormat="1" applyFont="1" applyAlignment="1">
      <alignment horizontal="left" indent="1"/>
    </xf>
    <xf numFmtId="169" fontId="5" fillId="2" borderId="0" xfId="0" applyNumberFormat="1" applyFont="1" applyFill="1" applyAlignment="1">
      <alignment horizontal="center"/>
    </xf>
    <xf numFmtId="10" fontId="5" fillId="2" borderId="0" xfId="2" applyNumberFormat="1" applyFont="1" applyFill="1" applyAlignment="1">
      <alignment horizontal="left" indent="1"/>
    </xf>
    <xf numFmtId="167" fontId="5" fillId="2" borderId="0" xfId="1" applyNumberFormat="1" applyFont="1" applyFill="1" applyAlignment="1">
      <alignment horizontal="left" indent="1"/>
    </xf>
    <xf numFmtId="171" fontId="5" fillId="2" borderId="0" xfId="1" applyNumberFormat="1" applyFont="1" applyFill="1"/>
    <xf numFmtId="172" fontId="5" fillId="2" borderId="0" xfId="1" applyNumberFormat="1" applyFont="1" applyFill="1"/>
    <xf numFmtId="43" fontId="3" fillId="2" borderId="0" xfId="1" applyFont="1" applyFill="1"/>
    <xf numFmtId="164" fontId="8" fillId="2" borderId="0" xfId="2" applyNumberFormat="1" applyFont="1" applyFill="1"/>
    <xf numFmtId="168" fontId="8" fillId="2" borderId="0" xfId="1" applyNumberFormat="1" applyFont="1" applyFill="1"/>
    <xf numFmtId="167" fontId="8" fillId="2" borderId="0" xfId="1" applyNumberFormat="1" applyFont="1" applyFill="1"/>
    <xf numFmtId="0" fontId="6" fillId="12" borderId="4" xfId="0" applyFont="1" applyFill="1" applyBorder="1"/>
    <xf numFmtId="0" fontId="6" fillId="12" borderId="5" xfId="0" applyFont="1" applyFill="1" applyBorder="1" applyAlignment="1">
      <alignment horizontal="center"/>
    </xf>
    <xf numFmtId="0" fontId="3" fillId="12" borderId="7" xfId="0" applyFont="1" applyFill="1" applyBorder="1" applyAlignment="1">
      <alignment horizontal="center"/>
    </xf>
    <xf numFmtId="0" fontId="5" fillId="12" borderId="8" xfId="0" applyFont="1" applyFill="1" applyBorder="1" applyAlignment="1">
      <alignment horizontal="center"/>
    </xf>
    <xf numFmtId="0" fontId="3" fillId="12" borderId="9" xfId="0" applyFont="1" applyFill="1" applyBorder="1" applyAlignment="1">
      <alignment horizontal="center"/>
    </xf>
    <xf numFmtId="172" fontId="5" fillId="0" borderId="2" xfId="1" applyNumberFormat="1" applyFont="1" applyBorder="1"/>
    <xf numFmtId="0" fontId="5" fillId="2" borderId="0" xfId="0" applyFont="1" applyFill="1" applyAlignment="1">
      <alignment horizontal="right"/>
    </xf>
    <xf numFmtId="0" fontId="2" fillId="2" borderId="0" xfId="0" applyFont="1" applyFill="1" applyAlignment="1">
      <alignment horizontal="right"/>
    </xf>
    <xf numFmtId="164" fontId="14" fillId="2" borderId="0" xfId="2" applyNumberFormat="1" applyFont="1" applyFill="1"/>
    <xf numFmtId="164" fontId="14" fillId="2" borderId="2" xfId="2" applyNumberFormat="1" applyFont="1" applyFill="1" applyBorder="1"/>
    <xf numFmtId="167" fontId="14" fillId="2" borderId="0" xfId="1" applyNumberFormat="1" applyFont="1" applyFill="1"/>
    <xf numFmtId="167" fontId="14" fillId="2" borderId="2" xfId="1" applyNumberFormat="1" applyFont="1" applyFill="1" applyBorder="1"/>
    <xf numFmtId="167" fontId="2" fillId="2" borderId="6" xfId="1" applyNumberFormat="1" applyFont="1" applyFill="1" applyBorder="1"/>
    <xf numFmtId="167" fontId="2" fillId="2" borderId="0" xfId="1" applyNumberFormat="1" applyFont="1" applyFill="1"/>
    <xf numFmtId="172" fontId="2" fillId="2" borderId="6" xfId="2" applyNumberFormat="1" applyFont="1" applyFill="1" applyBorder="1"/>
    <xf numFmtId="164" fontId="2" fillId="2" borderId="0" xfId="2" applyNumberFormat="1" applyFont="1" applyFill="1"/>
    <xf numFmtId="168" fontId="5" fillId="12" borderId="7" xfId="1" applyNumberFormat="1" applyFont="1" applyFill="1" applyBorder="1"/>
    <xf numFmtId="168" fontId="5" fillId="12" borderId="9" xfId="1" applyNumberFormat="1" applyFont="1" applyFill="1" applyBorder="1"/>
    <xf numFmtId="173" fontId="5" fillId="12" borderId="7" xfId="1" applyNumberFormat="1" applyFont="1" applyFill="1" applyBorder="1"/>
    <xf numFmtId="173" fontId="5" fillId="12" borderId="9" xfId="1" applyNumberFormat="1" applyFont="1" applyFill="1" applyBorder="1"/>
    <xf numFmtId="0" fontId="2" fillId="13" borderId="0" xfId="0" applyFont="1" applyFill="1"/>
    <xf numFmtId="0" fontId="5" fillId="7" borderId="0" xfId="0" applyFont="1" applyFill="1"/>
    <xf numFmtId="0" fontId="3" fillId="7" borderId="0" xfId="0" applyFont="1" applyFill="1"/>
    <xf numFmtId="0" fontId="5" fillId="0" borderId="0" xfId="1" applyNumberFormat="1" applyFont="1" applyAlignment="1">
      <alignment wrapText="1"/>
    </xf>
    <xf numFmtId="0" fontId="3" fillId="12" borderId="2" xfId="0" applyFont="1" applyFill="1" applyBorder="1" applyAlignment="1">
      <alignment horizontal="center" wrapText="1"/>
    </xf>
    <xf numFmtId="0" fontId="5" fillId="0" borderId="2" xfId="1" applyNumberFormat="1" applyFont="1" applyBorder="1"/>
    <xf numFmtId="168" fontId="5" fillId="2" borderId="7" xfId="1" applyNumberFormat="1" applyFont="1" applyFill="1" applyBorder="1"/>
    <xf numFmtId="173" fontId="5" fillId="2" borderId="7" xfId="1" applyNumberFormat="1" applyFont="1" applyFill="1" applyBorder="1"/>
    <xf numFmtId="164" fontId="2" fillId="15" borderId="0" xfId="2" applyNumberFormat="1" applyFont="1" applyFill="1"/>
    <xf numFmtId="164" fontId="2" fillId="15" borderId="2" xfId="2" applyNumberFormat="1" applyFont="1" applyFill="1" applyBorder="1"/>
    <xf numFmtId="168" fontId="5" fillId="0" borderId="0" xfId="1" applyNumberFormat="1" applyFont="1"/>
    <xf numFmtId="168" fontId="5" fillId="0" borderId="2" xfId="1" applyNumberFormat="1" applyFont="1" applyBorder="1"/>
    <xf numFmtId="168" fontId="2" fillId="15" borderId="0" xfId="1" applyNumberFormat="1" applyFont="1" applyFill="1"/>
    <xf numFmtId="168" fontId="2" fillId="15" borderId="2" xfId="1" applyNumberFormat="1" applyFont="1" applyFill="1" applyBorder="1"/>
    <xf numFmtId="168" fontId="2" fillId="14" borderId="6" xfId="1" applyNumberFormat="1" applyFont="1" applyFill="1" applyBorder="1"/>
    <xf numFmtId="168" fontId="2" fillId="14" borderId="8" xfId="1" applyNumberFormat="1" applyFont="1" applyFill="1" applyBorder="1"/>
    <xf numFmtId="164" fontId="2" fillId="14" borderId="6" xfId="2" applyNumberFormat="1" applyFont="1" applyFill="1" applyBorder="1"/>
    <xf numFmtId="164" fontId="2" fillId="14" borderId="8" xfId="2" applyNumberFormat="1" applyFont="1" applyFill="1" applyBorder="1"/>
    <xf numFmtId="0" fontId="3" fillId="3" borderId="0" xfId="0" applyFont="1" applyFill="1"/>
    <xf numFmtId="174" fontId="9" fillId="11" borderId="0" xfId="0" applyNumberFormat="1" applyFont="1" applyFill="1"/>
    <xf numFmtId="174" fontId="9" fillId="11" borderId="9" xfId="0" applyNumberFormat="1" applyFont="1" applyFill="1" applyBorder="1"/>
    <xf numFmtId="0" fontId="5" fillId="12" borderId="6" xfId="0" applyFont="1" applyFill="1" applyBorder="1"/>
    <xf numFmtId="173" fontId="5" fillId="12" borderId="7" xfId="0" applyNumberFormat="1" applyFont="1" applyFill="1" applyBorder="1"/>
    <xf numFmtId="167" fontId="5" fillId="12" borderId="6" xfId="0" applyNumberFormat="1" applyFont="1" applyFill="1" applyBorder="1"/>
    <xf numFmtId="0" fontId="5" fillId="12" borderId="8" xfId="0" applyFont="1" applyFill="1" applyBorder="1"/>
    <xf numFmtId="173" fontId="5" fillId="12" borderId="9" xfId="0" applyNumberFormat="1" applyFont="1" applyFill="1" applyBorder="1"/>
    <xf numFmtId="0" fontId="11" fillId="0" borderId="0" xfId="5" applyFont="1"/>
    <xf numFmtId="166" fontId="2" fillId="12" borderId="11" xfId="0" applyNumberFormat="1" applyFont="1" applyFill="1" applyBorder="1"/>
    <xf numFmtId="166" fontId="2" fillId="12" borderId="13" xfId="0" applyNumberFormat="1" applyFont="1" applyFill="1" applyBorder="1"/>
    <xf numFmtId="22" fontId="0" fillId="0" borderId="0" xfId="0" applyNumberFormat="1"/>
    <xf numFmtId="173" fontId="14" fillId="2" borderId="7" xfId="1" applyNumberFormat="1" applyFont="1" applyFill="1" applyBorder="1"/>
    <xf numFmtId="175" fontId="5" fillId="0" borderId="0" xfId="1" applyNumberFormat="1" applyFont="1" applyAlignment="1">
      <alignment horizontal="left" indent="1"/>
    </xf>
    <xf numFmtId="175" fontId="5" fillId="2" borderId="0" xfId="1" applyNumberFormat="1" applyFont="1" applyFill="1" applyAlignment="1">
      <alignment horizontal="left" indent="1"/>
    </xf>
    <xf numFmtId="175" fontId="5" fillId="0" borderId="0" xfId="0" applyNumberFormat="1" applyFont="1"/>
    <xf numFmtId="175" fontId="2" fillId="2" borderId="0" xfId="0" applyNumberFormat="1" applyFont="1" applyFill="1" applyAlignment="1">
      <alignment horizontal="right"/>
    </xf>
    <xf numFmtId="175" fontId="5" fillId="2" borderId="0" xfId="0" applyNumberFormat="1" applyFont="1" applyFill="1" applyAlignment="1">
      <alignment horizontal="right"/>
    </xf>
    <xf numFmtId="168" fontId="3" fillId="12" borderId="7" xfId="1" applyNumberFormat="1" applyFont="1" applyFill="1" applyBorder="1"/>
    <xf numFmtId="168" fontId="5" fillId="0" borderId="0" xfId="0" applyNumberFormat="1" applyFont="1"/>
    <xf numFmtId="168" fontId="3" fillId="0" borderId="0" xfId="1" applyNumberFormat="1" applyFont="1"/>
    <xf numFmtId="176" fontId="5" fillId="0" borderId="0" xfId="0" applyNumberFormat="1" applyFont="1"/>
    <xf numFmtId="0" fontId="3" fillId="2" borderId="0" xfId="0" applyFont="1" applyFill="1" applyAlignment="1">
      <alignment horizontal="right"/>
    </xf>
    <xf numFmtId="177" fontId="5" fillId="0" borderId="0" xfId="1" applyNumberFormat="1" applyFont="1" applyAlignment="1">
      <alignment horizontal="right" indent="1"/>
    </xf>
    <xf numFmtId="177" fontId="5" fillId="2" borderId="0" xfId="1" applyNumberFormat="1" applyFont="1" applyFill="1" applyAlignment="1">
      <alignment horizontal="right" indent="1"/>
    </xf>
    <xf numFmtId="0" fontId="3" fillId="0" borderId="0" xfId="0" applyFont="1"/>
    <xf numFmtId="0" fontId="5" fillId="12" borderId="8" xfId="0" applyFont="1" applyFill="1" applyBorder="1" applyAlignment="1">
      <alignment horizontal="center" vertical="center"/>
    </xf>
    <xf numFmtId="0" fontId="5" fillId="12" borderId="2" xfId="0" applyFont="1" applyFill="1" applyBorder="1" applyAlignment="1">
      <alignment horizontal="center" vertical="center"/>
    </xf>
    <xf numFmtId="0" fontId="3" fillId="12" borderId="2" xfId="0" applyFont="1" applyFill="1" applyBorder="1" applyAlignment="1">
      <alignment horizontal="center" vertical="center"/>
    </xf>
    <xf numFmtId="0" fontId="3" fillId="12" borderId="2" xfId="0" applyFont="1" applyFill="1" applyBorder="1" applyAlignment="1">
      <alignment horizontal="center" vertical="center" wrapText="1"/>
    </xf>
    <xf numFmtId="168" fontId="3" fillId="12" borderId="9" xfId="0" applyNumberFormat="1" applyFont="1" applyFill="1" applyBorder="1" applyAlignment="1">
      <alignment horizontal="center" vertical="center"/>
    </xf>
    <xf numFmtId="0" fontId="2" fillId="12" borderId="15" xfId="0" applyFont="1" applyFill="1" applyBorder="1"/>
    <xf numFmtId="0" fontId="2" fillId="12" borderId="16" xfId="0" applyFont="1" applyFill="1" applyBorder="1"/>
    <xf numFmtId="0" fontId="2" fillId="12" borderId="17" xfId="0" applyFont="1" applyFill="1" applyBorder="1"/>
    <xf numFmtId="43" fontId="0" fillId="0" borderId="0" xfId="1" applyFont="1"/>
    <xf numFmtId="43" fontId="0" fillId="0" borderId="0" xfId="0" applyNumberFormat="1"/>
    <xf numFmtId="178" fontId="3" fillId="2" borderId="0" xfId="0" applyNumberFormat="1" applyFont="1" applyFill="1" applyAlignment="1">
      <alignment horizontal="left"/>
    </xf>
    <xf numFmtId="171" fontId="0" fillId="0" borderId="0" xfId="0" applyNumberFormat="1"/>
    <xf numFmtId="176" fontId="0" fillId="0" borderId="0" xfId="0" applyNumberFormat="1"/>
    <xf numFmtId="1" fontId="0" fillId="0" borderId="0" xfId="0" applyNumberFormat="1"/>
    <xf numFmtId="0" fontId="0" fillId="0" borderId="12" xfId="0" applyBorder="1"/>
    <xf numFmtId="0" fontId="0" fillId="0" borderId="19" xfId="0" applyBorder="1"/>
    <xf numFmtId="0" fontId="0" fillId="0" borderId="20" xfId="0" applyBorder="1"/>
    <xf numFmtId="0" fontId="0" fillId="0" borderId="21" xfId="0" applyBorder="1"/>
    <xf numFmtId="177" fontId="0" fillId="0" borderId="21" xfId="0" applyNumberFormat="1" applyBorder="1"/>
    <xf numFmtId="0" fontId="0" fillId="0" borderId="22" xfId="0" applyBorder="1"/>
    <xf numFmtId="0" fontId="0" fillId="0" borderId="1" xfId="0" applyBorder="1"/>
    <xf numFmtId="177" fontId="0" fillId="0" borderId="23" xfId="0" applyNumberFormat="1" applyBorder="1"/>
    <xf numFmtId="1" fontId="0" fillId="0" borderId="20" xfId="0" applyNumberFormat="1" applyBorder="1"/>
    <xf numFmtId="0" fontId="0" fillId="0" borderId="23" xfId="0" applyBorder="1"/>
    <xf numFmtId="171" fontId="0" fillId="0" borderId="20" xfId="0" applyNumberFormat="1" applyBorder="1"/>
    <xf numFmtId="171" fontId="0" fillId="0" borderId="22" xfId="0" applyNumberFormat="1" applyBorder="1"/>
    <xf numFmtId="171" fontId="0" fillId="0" borderId="1" xfId="0" applyNumberFormat="1" applyBorder="1"/>
    <xf numFmtId="0" fontId="11" fillId="0" borderId="18" xfId="0" applyFont="1" applyBorder="1"/>
    <xf numFmtId="171" fontId="0" fillId="0" borderId="21" xfId="0" applyNumberFormat="1" applyBorder="1"/>
    <xf numFmtId="171" fontId="0" fillId="0" borderId="23" xfId="0" applyNumberFormat="1" applyBorder="1"/>
    <xf numFmtId="0" fontId="0" fillId="0" borderId="19" xfId="0" applyBorder="1" applyAlignment="1">
      <alignment horizontal="center" vertical="center"/>
    </xf>
    <xf numFmtId="0" fontId="0" fillId="0" borderId="23" xfId="0" applyBorder="1" applyAlignment="1">
      <alignment horizontal="center" vertical="center"/>
    </xf>
    <xf numFmtId="179" fontId="11" fillId="0" borderId="18" xfId="6" applyNumberFormat="1" applyFont="1" applyBorder="1"/>
    <xf numFmtId="179" fontId="0" fillId="0" borderId="0" xfId="0" applyNumberFormat="1"/>
    <xf numFmtId="1" fontId="0" fillId="16" borderId="0" xfId="0" applyNumberFormat="1" applyFill="1"/>
    <xf numFmtId="1" fontId="0" fillId="16" borderId="20" xfId="0" applyNumberFormat="1" applyFill="1" applyBorder="1"/>
    <xf numFmtId="1" fontId="0" fillId="17" borderId="0" xfId="0" applyNumberFormat="1" applyFill="1"/>
    <xf numFmtId="1" fontId="0" fillId="17" borderId="20" xfId="0" applyNumberFormat="1" applyFill="1" applyBorder="1"/>
    <xf numFmtId="1" fontId="0" fillId="18" borderId="0" xfId="0" applyNumberFormat="1" applyFill="1"/>
    <xf numFmtId="1" fontId="0" fillId="18" borderId="20" xfId="0" applyNumberFormat="1" applyFill="1" applyBorder="1"/>
    <xf numFmtId="1" fontId="0" fillId="5" borderId="0" xfId="0" applyNumberFormat="1" applyFill="1"/>
    <xf numFmtId="1" fontId="0" fillId="5" borderId="22" xfId="0" applyNumberFormat="1" applyFill="1" applyBorder="1"/>
    <xf numFmtId="0" fontId="11" fillId="0" borderId="0" xfId="0" applyFont="1"/>
    <xf numFmtId="179" fontId="11" fillId="0" borderId="0" xfId="0" applyNumberFormat="1" applyFont="1"/>
    <xf numFmtId="0" fontId="0" fillId="0" borderId="12" xfId="0" applyBorder="1" applyAlignment="1">
      <alignment horizontal="center" vertical="center"/>
    </xf>
    <xf numFmtId="0" fontId="0" fillId="0" borderId="1" xfId="0" applyBorder="1" applyAlignment="1">
      <alignment horizontal="center" vertical="center"/>
    </xf>
    <xf numFmtId="1" fontId="0" fillId="0" borderId="24" xfId="0" applyNumberFormat="1" applyBorder="1"/>
    <xf numFmtId="1" fontId="0" fillId="0" borderId="25" xfId="0" applyNumberFormat="1" applyBorder="1"/>
    <xf numFmtId="1" fontId="0" fillId="0" borderId="26" xfId="0" applyNumberFormat="1" applyBorder="1"/>
    <xf numFmtId="176" fontId="0" fillId="4" borderId="0" xfId="0" applyNumberFormat="1" applyFill="1"/>
    <xf numFmtId="169" fontId="5" fillId="0" borderId="0" xfId="0" applyNumberFormat="1" applyFont="1" applyBorder="1" applyAlignment="1">
      <alignment horizontal="center"/>
    </xf>
    <xf numFmtId="0" fontId="3" fillId="2" borderId="0" xfId="0" applyFont="1" applyFill="1" applyAlignment="1">
      <alignment horizontal="right" indent="1"/>
    </xf>
    <xf numFmtId="0" fontId="5" fillId="2" borderId="0" xfId="0" applyFont="1" applyFill="1" applyAlignment="1">
      <alignment horizontal="right" indent="1"/>
    </xf>
    <xf numFmtId="0" fontId="15" fillId="2" borderId="0" xfId="0" applyFont="1" applyFill="1" applyAlignment="1">
      <alignment horizontal="center" vertical="center"/>
    </xf>
    <xf numFmtId="0" fontId="16" fillId="7" borderId="0" xfId="0" applyFont="1" applyFill="1" applyAlignment="1">
      <alignment horizontal="left"/>
    </xf>
    <xf numFmtId="0" fontId="3" fillId="2" borderId="0" xfId="0" applyFont="1" applyFill="1" applyAlignment="1">
      <alignment horizontal="center" wrapText="1"/>
    </xf>
    <xf numFmtId="0" fontId="3" fillId="12" borderId="1" xfId="0" applyFont="1" applyFill="1" applyBorder="1" applyAlignment="1">
      <alignment horizontal="center" wrapText="1"/>
    </xf>
    <xf numFmtId="0" fontId="15" fillId="12" borderId="3" xfId="0" applyFont="1" applyFill="1" applyBorder="1" applyAlignment="1">
      <alignment horizontal="center" vertical="center"/>
    </xf>
    <xf numFmtId="0" fontId="15" fillId="12" borderId="4" xfId="0" applyFont="1" applyFill="1" applyBorder="1" applyAlignment="1">
      <alignment horizontal="center" vertical="center"/>
    </xf>
    <xf numFmtId="0" fontId="15" fillId="12" borderId="6" xfId="0" applyFont="1" applyFill="1" applyBorder="1" applyAlignment="1">
      <alignment horizontal="center" vertical="center"/>
    </xf>
    <xf numFmtId="0" fontId="15" fillId="12" borderId="0" xfId="0" applyFont="1" applyFill="1" applyAlignment="1">
      <alignment horizontal="center" vertical="center"/>
    </xf>
    <xf numFmtId="0" fontId="15" fillId="2" borderId="6" xfId="0" applyFont="1" applyFill="1" applyBorder="1" applyAlignment="1">
      <alignment horizontal="center" vertical="center"/>
    </xf>
    <xf numFmtId="0" fontId="15" fillId="2" borderId="0" xfId="0" applyFont="1" applyFill="1" applyBorder="1" applyAlignment="1">
      <alignment horizontal="center" vertical="center"/>
    </xf>
    <xf numFmtId="0" fontId="3" fillId="12" borderId="16" xfId="0" applyFont="1" applyFill="1" applyBorder="1" applyAlignment="1">
      <alignment horizontal="center" wrapText="1"/>
    </xf>
    <xf numFmtId="0" fontId="3" fillId="11" borderId="12" xfId="0" applyFont="1" applyFill="1" applyBorder="1" applyAlignment="1">
      <alignment horizontal="center" vertical="center"/>
    </xf>
    <xf numFmtId="0" fontId="3" fillId="11" borderId="1" xfId="0" applyFont="1" applyFill="1" applyBorder="1" applyAlignment="1">
      <alignment horizontal="center" vertical="center"/>
    </xf>
    <xf numFmtId="0" fontId="2" fillId="12" borderId="14" xfId="0" applyFont="1" applyFill="1" applyBorder="1" applyAlignment="1">
      <alignment horizontal="center" vertical="center"/>
    </xf>
    <xf numFmtId="0" fontId="2" fillId="12" borderId="10" xfId="0" applyFont="1" applyFill="1" applyBorder="1" applyAlignment="1">
      <alignment horizontal="center" vertical="center"/>
    </xf>
    <xf numFmtId="0" fontId="1" fillId="4" borderId="0" xfId="3" applyNumberFormat="1" applyFill="1" applyAlignment="1">
      <alignment horizontal="left" vertical="top" wrapText="1"/>
    </xf>
    <xf numFmtId="170" fontId="10" fillId="8" borderId="0" xfId="3" applyFont="1" applyFill="1" applyAlignment="1">
      <alignment horizontal="left"/>
    </xf>
    <xf numFmtId="170" fontId="1" fillId="0" borderId="0" xfId="3" applyAlignment="1">
      <alignment horizontal="center" vertical="top" wrapText="1"/>
    </xf>
    <xf numFmtId="170" fontId="12" fillId="6" borderId="0" xfId="3" quotePrefix="1" applyFont="1" applyFill="1" applyAlignment="1">
      <alignment horizontal="right" wrapText="1"/>
    </xf>
  </cellXfs>
  <cellStyles count="7">
    <cellStyle name="Comma" xfId="1" builtinId="3"/>
    <cellStyle name="Currency" xfId="6" builtinId="4"/>
    <cellStyle name="Hyperlink 2" xfId="4" xr:uid="{00000000-0005-0000-0000-000001000000}"/>
    <cellStyle name="Normal" xfId="0" builtinId="0"/>
    <cellStyle name="Normal 2" xfId="3" xr:uid="{00000000-0005-0000-0000-000003000000}"/>
    <cellStyle name="Normal 3" xfId="5" xr:uid="{00000000-0005-0000-0000-000004000000}"/>
    <cellStyle name="Percent" xfId="2" builtinId="5"/>
  </cellStyles>
  <dxfs count="0"/>
  <tableStyles count="0" defaultTableStyle="TableStyleMedium2" defaultPivotStyle="PivotStyleLight16"/>
  <colors>
    <mruColors>
      <color rgb="FFCCFFFF"/>
      <color rgb="FFCCFFCC"/>
      <color rgb="FFFAB8BB"/>
      <color rgb="FFFFFF99"/>
      <color rgb="FF00FFFF"/>
      <color rgb="FF96BAE6"/>
      <color rgb="FFFDA9AF"/>
      <color rgb="FFADDB7B"/>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Live Eris Curve</a:t>
            </a:r>
            <a:r>
              <a:rPr lang="en-US" baseline="0"/>
              <a:t> &amp; Live Implied Eris Spot Swap Curve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1"/>
          <c:tx>
            <c:strRef>
              <c:f>'Spot Curve'!$E$2</c:f>
              <c:strCache>
                <c:ptCount val="1"/>
                <c:pt idx="0">
                  <c:v> Live Eris 'H20 Curve </c:v>
                </c:pt>
              </c:strCache>
            </c:strRef>
          </c:tx>
          <c:spPr>
            <a:solidFill>
              <a:srgbClr val="00B0F0"/>
            </a:solidFill>
            <a:ln>
              <a:noFill/>
            </a:ln>
            <a:effectLst/>
          </c:spPr>
          <c:invertIfNegative val="0"/>
          <c:cat>
            <c:strRef>
              <c:f>'Spot Curve'!$A$2:$A$28</c:f>
              <c:strCache>
                <c:ptCount val="27"/>
                <c:pt idx="0">
                  <c:v>Maturity (yrs)</c:v>
                </c:pt>
                <c:pt idx="1">
                  <c:v>1</c:v>
                </c:pt>
                <c:pt idx="2">
                  <c:v>2</c:v>
                </c:pt>
                <c:pt idx="3">
                  <c:v> #VALUE! </c:v>
                </c:pt>
                <c:pt idx="4">
                  <c:v>3</c:v>
                </c:pt>
                <c:pt idx="5">
                  <c:v> #VALUE! </c:v>
                </c:pt>
                <c:pt idx="6">
                  <c:v>4</c:v>
                </c:pt>
                <c:pt idx="7">
                  <c:v> #VALUE! </c:v>
                </c:pt>
                <c:pt idx="8">
                  <c:v>5</c:v>
                </c:pt>
                <c:pt idx="9">
                  <c:v> #VALUE! </c:v>
                </c:pt>
                <c:pt idx="10">
                  <c:v>6</c:v>
                </c:pt>
                <c:pt idx="11">
                  <c:v>7</c:v>
                </c:pt>
                <c:pt idx="12">
                  <c:v> #VALUE! </c:v>
                </c:pt>
                <c:pt idx="13">
                  <c:v>8</c:v>
                </c:pt>
                <c:pt idx="14">
                  <c:v>9</c:v>
                </c:pt>
                <c:pt idx="15">
                  <c:v>10</c:v>
                </c:pt>
                <c:pt idx="16">
                  <c:v> #VALUE! </c:v>
                </c:pt>
                <c:pt idx="17">
                  <c:v>12</c:v>
                </c:pt>
                <c:pt idx="18">
                  <c:v> #VALUE! </c:v>
                </c:pt>
                <c:pt idx="19">
                  <c:v>15</c:v>
                </c:pt>
                <c:pt idx="20">
                  <c:v> #VALUE! </c:v>
                </c:pt>
                <c:pt idx="21">
                  <c:v>20</c:v>
                </c:pt>
                <c:pt idx="22">
                  <c:v> #VALUE! </c:v>
                </c:pt>
                <c:pt idx="23">
                  <c:v>30</c:v>
                </c:pt>
                <c:pt idx="24">
                  <c:v> #VALUE! </c:v>
                </c:pt>
                <c:pt idx="25">
                  <c:v>40</c:v>
                </c:pt>
                <c:pt idx="26">
                  <c:v>50</c:v>
                </c:pt>
              </c:strCache>
            </c:strRef>
          </c:cat>
          <c:val>
            <c:numRef>
              <c:f>'Spot Curve'!$E$3:$E$28</c:f>
              <c:numCache>
                <c:formatCode>_(* #,##0.000_);_(* \(#,##0.000\);_(* "-"??_);_(@_)</c:formatCode>
                <c:ptCount val="26"/>
                <c:pt idx="2">
                  <c:v>0</c:v>
                </c:pt>
                <c:pt idx="4">
                  <c:v>0</c:v>
                </c:pt>
                <c:pt idx="6">
                  <c:v>0</c:v>
                </c:pt>
                <c:pt idx="8">
                  <c:v>0</c:v>
                </c:pt>
                <c:pt idx="11">
                  <c:v>0</c:v>
                </c:pt>
                <c:pt idx="15">
                  <c:v>0</c:v>
                </c:pt>
                <c:pt idx="17">
                  <c:v>0</c:v>
                </c:pt>
                <c:pt idx="19">
                  <c:v>0</c:v>
                </c:pt>
                <c:pt idx="21">
                  <c:v>0</c:v>
                </c:pt>
                <c:pt idx="23">
                  <c:v>0</c:v>
                </c:pt>
              </c:numCache>
            </c:numRef>
          </c:val>
          <c:extLst>
            <c:ext xmlns:c16="http://schemas.microsoft.com/office/drawing/2014/chart" uri="{C3380CC4-5D6E-409C-BE32-E72D297353CC}">
              <c16:uniqueId val="{00000002-13CE-4AFE-9364-610D0E8DF524}"/>
            </c:ext>
          </c:extLst>
        </c:ser>
        <c:dLbls>
          <c:showLegendKey val="0"/>
          <c:showVal val="0"/>
          <c:showCatName val="0"/>
          <c:showSerName val="0"/>
          <c:showPercent val="0"/>
          <c:showBubbleSize val="0"/>
        </c:dLbls>
        <c:gapWidth val="150"/>
        <c:axId val="910923600"/>
        <c:axId val="364513096"/>
      </c:barChart>
      <c:scatterChart>
        <c:scatterStyle val="lineMarker"/>
        <c:varyColors val="0"/>
        <c:ser>
          <c:idx val="1"/>
          <c:order val="0"/>
          <c:tx>
            <c:strRef>
              <c:f>'Spot Curve'!$C$1</c:f>
              <c:strCache>
                <c:ptCount val="1"/>
                <c:pt idx="0">
                  <c:v>Eris Implied Spot Curve</c:v>
                </c:pt>
              </c:strCache>
            </c:strRef>
          </c:tx>
          <c:spPr>
            <a:ln w="28575" cap="rnd">
              <a:no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poly"/>
            <c:order val="6"/>
            <c:dispRSqr val="0"/>
            <c:dispEq val="0"/>
          </c:trendline>
          <c:xVal>
            <c:strRef>
              <c:f>'Spot Curve'!$A$2:$A$28</c:f>
              <c:strCache>
                <c:ptCount val="27"/>
                <c:pt idx="0">
                  <c:v>Maturity (yrs)</c:v>
                </c:pt>
                <c:pt idx="1">
                  <c:v>1</c:v>
                </c:pt>
                <c:pt idx="2">
                  <c:v>2</c:v>
                </c:pt>
                <c:pt idx="3">
                  <c:v> #VALUE! </c:v>
                </c:pt>
                <c:pt idx="4">
                  <c:v>3</c:v>
                </c:pt>
                <c:pt idx="5">
                  <c:v> #VALUE! </c:v>
                </c:pt>
                <c:pt idx="6">
                  <c:v>4</c:v>
                </c:pt>
                <c:pt idx="7">
                  <c:v> #VALUE! </c:v>
                </c:pt>
                <c:pt idx="8">
                  <c:v>5</c:v>
                </c:pt>
                <c:pt idx="9">
                  <c:v> #VALUE! </c:v>
                </c:pt>
                <c:pt idx="10">
                  <c:v>6</c:v>
                </c:pt>
                <c:pt idx="11">
                  <c:v>7</c:v>
                </c:pt>
                <c:pt idx="12">
                  <c:v> #VALUE! </c:v>
                </c:pt>
                <c:pt idx="13">
                  <c:v>8</c:v>
                </c:pt>
                <c:pt idx="14">
                  <c:v>9</c:v>
                </c:pt>
                <c:pt idx="15">
                  <c:v>10</c:v>
                </c:pt>
                <c:pt idx="16">
                  <c:v> #VALUE! </c:v>
                </c:pt>
                <c:pt idx="17">
                  <c:v>12</c:v>
                </c:pt>
                <c:pt idx="18">
                  <c:v> #VALUE! </c:v>
                </c:pt>
                <c:pt idx="19">
                  <c:v>15</c:v>
                </c:pt>
                <c:pt idx="20">
                  <c:v> #VALUE! </c:v>
                </c:pt>
                <c:pt idx="21">
                  <c:v>20</c:v>
                </c:pt>
                <c:pt idx="22">
                  <c:v> #VALUE! </c:v>
                </c:pt>
                <c:pt idx="23">
                  <c:v>30</c:v>
                </c:pt>
                <c:pt idx="24">
                  <c:v> #VALUE! </c:v>
                </c:pt>
                <c:pt idx="25">
                  <c:v>40</c:v>
                </c:pt>
                <c:pt idx="26">
                  <c:v>50</c:v>
                </c:pt>
              </c:strCache>
            </c:strRef>
          </c:xVal>
          <c:yVal>
            <c:numRef>
              <c:f>'Spot Curve'!$C$2:$C$28</c:f>
              <c:numCache>
                <c:formatCode>0.000</c:formatCode>
                <c:ptCount val="27"/>
                <c:pt idx="1">
                  <c:v>0</c:v>
                </c:pt>
                <c:pt idx="2">
                  <c:v>0</c:v>
                </c:pt>
                <c:pt idx="4">
                  <c:v>0</c:v>
                </c:pt>
                <c:pt idx="6">
                  <c:v>0</c:v>
                </c:pt>
                <c:pt idx="8">
                  <c:v>0</c:v>
                </c:pt>
                <c:pt idx="10">
                  <c:v>0</c:v>
                </c:pt>
                <c:pt idx="11">
                  <c:v>0</c:v>
                </c:pt>
                <c:pt idx="13">
                  <c:v>0</c:v>
                </c:pt>
                <c:pt idx="14">
                  <c:v>0</c:v>
                </c:pt>
                <c:pt idx="15">
                  <c:v>0</c:v>
                </c:pt>
                <c:pt idx="17">
                  <c:v>0</c:v>
                </c:pt>
                <c:pt idx="19">
                  <c:v>0</c:v>
                </c:pt>
                <c:pt idx="21">
                  <c:v>0</c:v>
                </c:pt>
                <c:pt idx="23">
                  <c:v>0</c:v>
                </c:pt>
                <c:pt idx="25">
                  <c:v>0</c:v>
                </c:pt>
                <c:pt idx="26">
                  <c:v>0</c:v>
                </c:pt>
              </c:numCache>
            </c:numRef>
          </c:yVal>
          <c:smooth val="0"/>
          <c:extLst>
            <c:ext xmlns:c16="http://schemas.microsoft.com/office/drawing/2014/chart" uri="{C3380CC4-5D6E-409C-BE32-E72D297353CC}">
              <c16:uniqueId val="{00000001-13CE-4AFE-9364-610D0E8DF524}"/>
            </c:ext>
          </c:extLst>
        </c:ser>
        <c:dLbls>
          <c:showLegendKey val="0"/>
          <c:showVal val="0"/>
          <c:showCatName val="0"/>
          <c:showSerName val="0"/>
          <c:showPercent val="0"/>
          <c:showBubbleSize val="0"/>
        </c:dLbls>
        <c:axId val="910923600"/>
        <c:axId val="364513096"/>
      </c:scatterChart>
      <c:catAx>
        <c:axId val="9109236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39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4513096"/>
        <c:crosses val="autoZero"/>
        <c:auto val="1"/>
        <c:lblAlgn val="ctr"/>
        <c:lblOffset val="100"/>
        <c:noMultiLvlLbl val="0"/>
      </c:catAx>
      <c:valAx>
        <c:axId val="364513096"/>
        <c:scaling>
          <c:orientation val="minMax"/>
          <c:min val="1"/>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0923600"/>
        <c:crosses val="autoZero"/>
        <c:crossBetween val="between"/>
      </c:valAx>
      <c:spPr>
        <a:noFill/>
        <a:ln>
          <a:noFill/>
        </a:ln>
        <a:effectLst/>
      </c:spPr>
    </c:plotArea>
    <c:legend>
      <c:legendPos val="b"/>
      <c:layout>
        <c:manualLayout>
          <c:xMode val="edge"/>
          <c:yMode val="edge"/>
          <c:x val="0.15972893653259115"/>
          <c:y val="0.10739527487496886"/>
          <c:w val="0.51562513704153989"/>
          <c:h val="0.14499082985683276"/>
        </c:manualLayout>
      </c:layout>
      <c:overlay val="0"/>
      <c:spPr>
        <a:solidFill>
          <a:schemeClr val="bg1"/>
        </a:solidFill>
        <a:ln w="6350">
          <a:solidFill>
            <a:schemeClr val="tx1">
              <a:lumMod val="50000"/>
              <a:lumOff val="50000"/>
            </a:schemeClr>
          </a:solid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92869</xdr:colOff>
      <xdr:row>0</xdr:row>
      <xdr:rowOff>104775</xdr:rowOff>
    </xdr:from>
    <xdr:to>
      <xdr:col>12</xdr:col>
      <xdr:colOff>595313</xdr:colOff>
      <xdr:row>27</xdr:row>
      <xdr:rowOff>138113</xdr:rowOff>
    </xdr:to>
    <xdr:graphicFrame macro="">
      <xdr:nvGraphicFramePr>
        <xdr:cNvPr id="2" name="Chart 1">
          <a:extLst>
            <a:ext uri="{FF2B5EF4-FFF2-40B4-BE49-F238E27FC236}">
              <a16:creationId xmlns:a16="http://schemas.microsoft.com/office/drawing/2014/main" id="{4B8ED088-7AF4-4F53-842D-6075E99652A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180975</xdr:colOff>
      <xdr:row>2</xdr:row>
      <xdr:rowOff>57150</xdr:rowOff>
    </xdr:from>
    <xdr:to>
      <xdr:col>5</xdr:col>
      <xdr:colOff>4432114</xdr:colOff>
      <xdr:row>6</xdr:row>
      <xdr:rowOff>76199</xdr:rowOff>
    </xdr:to>
    <xdr:pic>
      <xdr:nvPicPr>
        <xdr:cNvPr id="2" name="Picture 1">
          <a:extLst>
            <a:ext uri="{FF2B5EF4-FFF2-40B4-BE49-F238E27FC236}">
              <a16:creationId xmlns:a16="http://schemas.microsoft.com/office/drawing/2014/main" id="{6F9B1050-68D5-4EAC-A5E0-1092313F16BA}"/>
            </a:ext>
          </a:extLst>
        </xdr:cNvPr>
        <xdr:cNvPicPr>
          <a:picLocks noChangeAspect="1"/>
        </xdr:cNvPicPr>
      </xdr:nvPicPr>
      <xdr:blipFill>
        <a:blip xmlns:r="http://schemas.openxmlformats.org/officeDocument/2006/relationships" r:embed="rId1"/>
        <a:stretch>
          <a:fillRect/>
        </a:stretch>
      </xdr:blipFill>
      <xdr:spPr>
        <a:xfrm>
          <a:off x="3526155" y="422910"/>
          <a:ext cx="4251139" cy="7581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0</xdr:rowOff>
    </xdr:from>
    <xdr:to>
      <xdr:col>12</xdr:col>
      <xdr:colOff>0</xdr:colOff>
      <xdr:row>31</xdr:row>
      <xdr:rowOff>155127</xdr:rowOff>
    </xdr:to>
    <xdr:sp macro="" textlink="">
      <xdr:nvSpPr>
        <xdr:cNvPr id="2" name="Rectangle 1">
          <a:extLst>
            <a:ext uri="{FF2B5EF4-FFF2-40B4-BE49-F238E27FC236}">
              <a16:creationId xmlns:a16="http://schemas.microsoft.com/office/drawing/2014/main" id="{0091BBF4-29B7-4DB9-AE2F-7E0ACBB9EB1C}"/>
            </a:ext>
          </a:extLst>
        </xdr:cNvPr>
        <xdr:cNvSpPr/>
      </xdr:nvSpPr>
      <xdr:spPr>
        <a:xfrm>
          <a:off x="0" y="361950"/>
          <a:ext cx="9901238" cy="5403402"/>
        </a:xfrm>
        <a:prstGeom prst="rect">
          <a:avLst/>
        </a:prstGeom>
        <a:solidFill>
          <a:schemeClr val="bg1"/>
        </a:solid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a:latin typeface="Arial" panose="020B0604020202020204" pitchFamily="34" charset="0"/>
              <a:cs typeface="Arial" panose="020B0604020202020204" pitchFamily="34" charset="0"/>
            </a:rPr>
            <a:t>Disclaimer: Eris Innovations is providing this software and any related documentation (the “Software”) to the user (“User”) free of charge subject to the restrictions and conditions contained herein. The Software is for the exclusive use of credit institutions, investment firms, regulated financial institutions, national or regional government entities, insurance companies, other institutions or institutional participants whose main activity is to invest in, trade, broker, or otherwise deal in financial instruments, or other investment professionals, and must not be relied upon by any other class of person, and is therefore not intended for private individuals or non-professional investors. The Software does not constitute a prospectus, nor is it a recommendation to buy, sell, or retain any specific financial instrument or security. The Software has been provided to the User for informational purposes only and is intended to offer a broad overview of certain aspects of Eris Innovations and the market. Additionally, any examples contained in the Software are based on hypothetical situations, to be used for explanation purposes only, and should not be considered investment advice, legal advice, or tax advice. Eris Innovations does not warrant that the Software will perform without error or that it will run without material interruption, and provides no warranty regarding, and will have no responsibility for, any claim arising out of the use of the Software. Futures trading is not suitable for all investors, and involves the risk of loss. </a:t>
          </a:r>
        </a:p>
        <a:p>
          <a:r>
            <a:rPr lang="en-US" sz="1200">
              <a:latin typeface="Arial" panose="020B0604020202020204" pitchFamily="34" charset="0"/>
              <a:cs typeface="Arial" panose="020B0604020202020204" pitchFamily="34" charset="0"/>
            </a:rPr>
            <a:t> </a:t>
          </a:r>
        </a:p>
        <a:p>
          <a:r>
            <a:rPr lang="en-US" sz="1200">
              <a:latin typeface="Arial" panose="020B0604020202020204" pitchFamily="34" charset="0"/>
              <a:cs typeface="Arial" panose="020B0604020202020204" pitchFamily="34" charset="0"/>
            </a:rPr>
            <a:t>LIMITED LIABILITY: THIS SOFTWARE IS PROVIDED "AS IS" AND ERIS INNOVATIONS DISCLAIMS ANY AND ALL WARRANTIES, WHETHER EXPRESS OR IMPLIED, INCLUDING, WITHOUT LIMITATION, ANY IMPLIED WARRANTIES OF MERCHANTABILITY OR FITNESS FOR A PARTICULAR PURPOSE.  ANY LIABILITY OF ERIS INNOVATIONS WILL BE LIMITED EXCLUSIVELY TO REPLACEMENT OF THE USER’S COPY OF THE SOFTWARE WITH ANOTHER COPY. IN NO EVENT WILL ERIS INNOVATIONS BE LIABLE TO THE USER FOR ANY CONSEQUENTIAL, INCIDENTAL OR SPECIAL DAMAGES, INCLUDING ANY LOST PROFITS OR LOST TIME, EVEN IF ERIS INNOVATIONS HAS BEEN ADVISED OF THE POSSIBILITY OF SUCH DAMAGES, OR FOR ANY CLAIM BY ANY THIRD PARTY. ERIS INNOVATIONS ASSUMES NO RESPONSIBILITY FOR ANY DEFECTS, ERRORS, OR OMISSIONS IN THE SOFTWARE.</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Privacy Policy: When a User downloads and uses the Software, Eris Innovations collects the following Personally Identifiable Information (“PII”): 1) the User’s name; 2) the User’s organization or firm name; 3) the version of Microsoft Excel and the Software in use on the User’s computer; and 4) the version of the operating system in use on the User’s computer.  Eris Innovations uses this PII to provide troubleshooting, technical support, and software maintenance. Any PII collected is stored on private servers in secure databases.  Even with these measures, Eris Innovations cannot guarantee the security of PII. By using the Software, the User acknowledges and agrees that Eris Innovations makes no such guarantee, and the User assumes all risks of using the Software. </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Copyright © 2018 Eris Innovations, LLC.  All rights reserved.</a:t>
          </a:r>
        </a:p>
        <a:p>
          <a:r>
            <a:rPr lang="en-US" sz="1200">
              <a:latin typeface="Arial" panose="020B0604020202020204" pitchFamily="34" charset="0"/>
              <a:cs typeface="Arial" panose="020B0604020202020204" pitchFamily="34" charset="0"/>
            </a:rPr>
            <a:t> </a:t>
          </a:r>
        </a:p>
        <a:p>
          <a:endParaRPr lang="en-US" sz="12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eoffreysharp\AppData\Roaming\Microsoft\AddIns\ErisMarketsAddin.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ick Pricer"/>
      <sheetName val="Fields and Examples"/>
    </sheetNames>
    <definedNames>
      <definedName name="AllEDPFields"/>
      <definedName name="EDP"/>
    </defined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www.erisfutures.com/standards-look-up"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8"/>
  <sheetViews>
    <sheetView tabSelected="1" zoomScaleNormal="100" workbookViewId="0">
      <selection activeCell="D9" sqref="D9"/>
    </sheetView>
  </sheetViews>
  <sheetFormatPr defaultColWidth="8.85546875" defaultRowHeight="12" customHeight="1" outlineLevelCol="1" x14ac:dyDescent="0.2"/>
  <cols>
    <col min="1" max="1" width="4.7109375" style="2" customWidth="1"/>
    <col min="2" max="2" width="8.7109375" style="2" customWidth="1"/>
    <col min="3" max="3" width="12.5703125" style="2" customWidth="1" outlineLevel="1"/>
    <col min="4" max="4" width="7.85546875" style="2" customWidth="1" outlineLevel="1"/>
    <col min="5" max="5" width="6.85546875" style="2" customWidth="1" outlineLevel="1"/>
    <col min="6" max="6" width="7.28515625" style="2" customWidth="1" outlineLevel="1"/>
    <col min="7" max="7" width="10.5703125" style="2" customWidth="1" outlineLevel="1"/>
    <col min="8" max="8" width="16.5703125" style="2" customWidth="1" outlineLevel="1"/>
    <col min="9" max="9" width="14.85546875" style="2" customWidth="1" outlineLevel="1"/>
    <col min="10" max="10" width="8.7109375" style="2" customWidth="1"/>
    <col min="11" max="11" width="7.5703125" style="2" customWidth="1"/>
    <col min="12" max="12" width="8.85546875" style="2" customWidth="1"/>
    <col min="13" max="13" width="7.28515625" style="2" customWidth="1"/>
    <col min="14" max="14" width="4.7109375" style="2" customWidth="1"/>
    <col min="15" max="15" width="7.140625" style="2" customWidth="1"/>
    <col min="16" max="16" width="7.5703125" style="2" customWidth="1"/>
    <col min="17" max="17" width="10.140625" style="2" customWidth="1"/>
    <col min="18" max="18" width="7.5703125" style="2" customWidth="1"/>
    <col min="19" max="19" width="7.28515625" style="2" customWidth="1"/>
    <col min="20" max="20" width="5.7109375" style="2" customWidth="1"/>
    <col min="21" max="22" width="9.140625" style="2" customWidth="1"/>
    <col min="23" max="23" width="7.85546875" style="2" customWidth="1"/>
    <col min="24" max="24" width="9.42578125" style="2" customWidth="1"/>
    <col min="25" max="25" width="7.28515625" style="2" customWidth="1"/>
    <col min="26" max="35" width="8.85546875" style="2"/>
    <col min="36" max="36" width="11.140625" style="2" bestFit="1" customWidth="1"/>
    <col min="37" max="16384" width="8.85546875" style="2"/>
  </cols>
  <sheetData>
    <row r="1" spans="1:38" ht="16.350000000000001" customHeight="1" x14ac:dyDescent="0.2">
      <c r="A1" s="85"/>
      <c r="B1" s="182" t="s">
        <v>178</v>
      </c>
      <c r="C1" s="182"/>
      <c r="D1" s="182"/>
      <c r="E1" s="182"/>
      <c r="F1" s="182"/>
      <c r="G1" s="182"/>
      <c r="H1" s="182"/>
      <c r="I1" s="182"/>
      <c r="J1" s="182"/>
      <c r="K1" s="182"/>
      <c r="L1" s="182"/>
      <c r="M1" s="182"/>
      <c r="N1" s="182"/>
      <c r="O1" s="182"/>
      <c r="P1" s="182"/>
      <c r="Q1" s="182"/>
      <c r="R1" s="182"/>
      <c r="S1" s="182"/>
      <c r="T1" s="182"/>
      <c r="U1" s="182"/>
      <c r="V1" s="182"/>
      <c r="W1" s="182"/>
      <c r="X1" s="182"/>
      <c r="Y1" s="182"/>
      <c r="Z1" s="182"/>
      <c r="AA1" s="182"/>
    </row>
    <row r="2" spans="1:38" ht="16.350000000000001" customHeight="1" thickBot="1" x14ac:dyDescent="0.25">
      <c r="A2" s="85"/>
      <c r="B2" s="182"/>
      <c r="C2" s="182"/>
      <c r="D2" s="182"/>
      <c r="E2" s="182"/>
      <c r="F2" s="182"/>
      <c r="G2" s="182"/>
      <c r="H2" s="182"/>
      <c r="I2" s="182"/>
      <c r="J2" s="182"/>
      <c r="K2" s="182"/>
      <c r="L2" s="182"/>
      <c r="M2" s="182"/>
      <c r="N2" s="182"/>
      <c r="O2" s="182"/>
      <c r="P2" s="182"/>
      <c r="Q2" s="182"/>
      <c r="R2" s="182"/>
      <c r="S2" s="182"/>
      <c r="T2" s="182"/>
      <c r="U2" s="182"/>
      <c r="V2" s="182"/>
      <c r="W2" s="182"/>
      <c r="X2" s="182"/>
      <c r="Y2" s="182"/>
      <c r="Z2" s="182"/>
      <c r="AA2" s="182"/>
    </row>
    <row r="3" spans="1:38" ht="12" customHeight="1" x14ac:dyDescent="0.2">
      <c r="A3" s="85"/>
      <c r="B3" s="4">
        <f ca="1">TODAY()</f>
        <v>43815</v>
      </c>
      <c r="C3" s="3" t="s">
        <v>162</v>
      </c>
      <c r="D3" s="5"/>
      <c r="E3" s="44"/>
      <c r="F3" s="70"/>
      <c r="G3" s="70"/>
      <c r="H3" s="70"/>
      <c r="I3" s="70"/>
      <c r="J3" s="185" t="s">
        <v>11</v>
      </c>
      <c r="K3" s="186"/>
      <c r="L3" s="186"/>
      <c r="M3" s="64"/>
      <c r="N3" s="64"/>
      <c r="O3" s="65"/>
      <c r="P3" s="185" t="s">
        <v>171</v>
      </c>
      <c r="Q3" s="186"/>
      <c r="R3" s="186"/>
      <c r="S3" s="64"/>
      <c r="T3" s="65"/>
      <c r="U3" s="189" t="s">
        <v>172</v>
      </c>
      <c r="V3" s="190"/>
      <c r="W3" s="181"/>
      <c r="X3" s="45" t="s">
        <v>34</v>
      </c>
      <c r="Y3" s="46"/>
      <c r="Z3" s="47" t="s">
        <v>33</v>
      </c>
      <c r="AA3" s="48"/>
      <c r="AC3" s="181" t="s">
        <v>181</v>
      </c>
      <c r="AD3" s="181"/>
      <c r="AE3" s="181"/>
      <c r="AF3" s="181"/>
      <c r="AG3" s="181"/>
      <c r="AH3" s="181"/>
      <c r="AJ3" s="127"/>
    </row>
    <row r="4" spans="1:38" ht="12" customHeight="1" x14ac:dyDescent="0.25">
      <c r="A4" s="85"/>
      <c r="B4" s="138">
        <f ca="1">NOW()</f>
        <v>43815.43326377315</v>
      </c>
      <c r="C4" s="5"/>
      <c r="D4" s="5"/>
      <c r="E4" s="5"/>
      <c r="F4" s="70"/>
      <c r="G4" s="71" t="s">
        <v>182</v>
      </c>
      <c r="H4" s="71" t="s">
        <v>164</v>
      </c>
      <c r="I4" s="71" t="s">
        <v>165</v>
      </c>
      <c r="J4" s="187"/>
      <c r="K4" s="188"/>
      <c r="L4" s="188"/>
      <c r="M4" s="184" t="s">
        <v>157</v>
      </c>
      <c r="N4" s="184"/>
      <c r="O4" s="66" t="s">
        <v>158</v>
      </c>
      <c r="P4" s="187"/>
      <c r="Q4" s="188"/>
      <c r="R4" s="188"/>
      <c r="S4" s="39"/>
      <c r="T4" s="66" t="s">
        <v>158</v>
      </c>
      <c r="U4" s="189"/>
      <c r="V4" s="190"/>
      <c r="W4" s="181"/>
      <c r="X4" s="6" t="s">
        <v>29</v>
      </c>
      <c r="Y4" s="7" t="e">
        <f ca="1">[1]!EDP(B6,"settle_date")</f>
        <v>#VALUE!</v>
      </c>
      <c r="Z4" s="8" t="s">
        <v>29</v>
      </c>
      <c r="AA4" s="9">
        <f ca="1">B4</f>
        <v>43815.43326377315</v>
      </c>
      <c r="AC4" s="181"/>
      <c r="AD4" s="181"/>
      <c r="AE4" s="181"/>
      <c r="AF4" s="181"/>
      <c r="AG4" s="181"/>
      <c r="AH4" s="181"/>
    </row>
    <row r="5" spans="1:38" ht="15" customHeight="1" thickBot="1" x14ac:dyDescent="0.25">
      <c r="A5" s="86" t="s">
        <v>28</v>
      </c>
      <c r="B5" s="49" t="s">
        <v>169</v>
      </c>
      <c r="C5" s="5" t="s">
        <v>2</v>
      </c>
      <c r="D5" s="5" t="s">
        <v>1</v>
      </c>
      <c r="E5" s="5" t="s">
        <v>0</v>
      </c>
      <c r="F5" s="70" t="s">
        <v>161</v>
      </c>
      <c r="G5" s="124" t="s">
        <v>86</v>
      </c>
      <c r="H5" s="70" t="s">
        <v>120</v>
      </c>
      <c r="I5" s="70" t="s">
        <v>122</v>
      </c>
      <c r="J5" s="67" t="s">
        <v>3</v>
      </c>
      <c r="K5" s="40" t="s">
        <v>4</v>
      </c>
      <c r="L5" s="40" t="s">
        <v>5</v>
      </c>
      <c r="M5" s="41" t="s">
        <v>160</v>
      </c>
      <c r="N5" s="88" t="s">
        <v>170</v>
      </c>
      <c r="O5" s="68" t="s">
        <v>160</v>
      </c>
      <c r="P5" s="67" t="s">
        <v>6</v>
      </c>
      <c r="Q5" s="40" t="s">
        <v>7</v>
      </c>
      <c r="R5" s="40" t="s">
        <v>8</v>
      </c>
      <c r="S5" s="41" t="s">
        <v>157</v>
      </c>
      <c r="T5" s="68" t="s">
        <v>163</v>
      </c>
      <c r="U5" s="179" t="s">
        <v>9</v>
      </c>
      <c r="V5" s="179" t="s">
        <v>10</v>
      </c>
      <c r="W5" s="180" t="s">
        <v>30</v>
      </c>
      <c r="X5" s="102" t="s">
        <v>175</v>
      </c>
      <c r="Y5" s="102" t="s">
        <v>174</v>
      </c>
      <c r="Z5" s="48" t="s">
        <v>32</v>
      </c>
      <c r="AA5" s="48" t="s">
        <v>31</v>
      </c>
      <c r="AC5" s="49" t="s">
        <v>173</v>
      </c>
      <c r="AD5" s="5" t="s">
        <v>30</v>
      </c>
      <c r="AE5" s="49" t="s">
        <v>180</v>
      </c>
      <c r="AF5" s="49"/>
      <c r="AG5" s="49" t="s">
        <v>209</v>
      </c>
      <c r="AH5" s="49" t="s">
        <v>208</v>
      </c>
      <c r="AJ5" s="127"/>
    </row>
    <row r="6" spans="1:38" ht="12" customHeight="1" x14ac:dyDescent="0.2">
      <c r="A6" s="86" t="s">
        <v>36</v>
      </c>
      <c r="B6" s="84" t="s">
        <v>230</v>
      </c>
      <c r="C6" s="10" t="e">
        <f ca="1">[1]!EDP($B6,"effective_date")</f>
        <v>#VALUE!</v>
      </c>
      <c r="D6" s="10" t="e">
        <f ca="1">[1]!EDP($B6,"maturity_date")</f>
        <v>#VALUE!</v>
      </c>
      <c r="E6" s="43" t="e">
        <f ca="1">[1]!EDP($B6,"fixed_rate")/100</f>
        <v>#VALUE!</v>
      </c>
      <c r="F6" s="54" t="e">
        <f ca="1">[1]!EDP($B6,F$5)/1000</f>
        <v>#VALUE!</v>
      </c>
      <c r="G6" s="125" t="e">
        <f ca="1">[1]!EDP($B6,G$5)/1000</f>
        <v>#VALUE!</v>
      </c>
      <c r="H6" s="54" t="e">
        <f ca="1">[1]!EDP($B6,H$5)</f>
        <v>#VALUE!</v>
      </c>
      <c r="I6" s="115" t="e">
        <f ca="1">[1]!EDP($B6,I$5)</f>
        <v>#VALUE!</v>
      </c>
      <c r="J6" s="98" t="e">
        <f ca="1">[1]!EDP($B6,"bid_futures_px")</f>
        <v>#VALUE!</v>
      </c>
      <c r="K6" s="74" t="e">
        <f ca="1">[1]!EDP($B6,"midortheo_futures_px")</f>
        <v>#VALUE!</v>
      </c>
      <c r="L6" s="96" t="e">
        <f ca="1">[1]!EDP($B6,"ask_futures_px")</f>
        <v>#VALUE!</v>
      </c>
      <c r="M6" s="94" t="e">
        <f t="shared" ref="M6:M11" ca="1" si="0">L6-J6</f>
        <v>#VALUE!</v>
      </c>
      <c r="N6" s="87" t="e">
        <f t="shared" ref="N6:N11" ca="1" si="1">M6/F6</f>
        <v>#VALUE!</v>
      </c>
      <c r="O6" s="80" t="e">
        <f t="shared" ref="O6:O15" ca="1" si="2">(K6-X6)</f>
        <v>#VALUE!</v>
      </c>
      <c r="P6" s="100" t="e">
        <f ca="1">[1]!EDP($B6,"bid_par_rate")/100</f>
        <v>#VALUE!</v>
      </c>
      <c r="Q6" s="72" t="e">
        <f ca="1">[1]!EDP($B6,"midortheo_par_rate")/100</f>
        <v>#VALUE!</v>
      </c>
      <c r="R6" s="92" t="e">
        <f ca="1">[1]!EDP($B6,"ask_par_rate")/100</f>
        <v>#VALUE!</v>
      </c>
      <c r="S6" s="50" t="e">
        <f t="shared" ref="S6:S15" ca="1" si="3">P6-R6</f>
        <v>#VALUE!</v>
      </c>
      <c r="T6" s="82" t="e">
        <f t="shared" ref="T6:T15" ca="1" si="4">(Q6-Y6)*10000</f>
        <v>#VALUE!</v>
      </c>
      <c r="U6" s="42" t="e">
        <f ca="1">[1]!EDP($B6,"PV01")</f>
        <v>#VALUE!</v>
      </c>
      <c r="V6" s="42" t="e">
        <f ca="1">[1]!EDP(B6,V$5)</f>
        <v>#VALUE!</v>
      </c>
      <c r="W6" s="51" t="e">
        <f ca="1">[1]!EDP($B6,"fut_init_hedge_ml")</f>
        <v>#VALUE!</v>
      </c>
      <c r="X6" s="53" t="e">
        <f ca="1">[1]!EDP($B6,"settle_futures_px")</f>
        <v>#VALUE!</v>
      </c>
      <c r="Y6" s="52" t="e">
        <f ca="1">[1]!EDP($B6,"settle_par_rate")/100</f>
        <v>#VALUE!</v>
      </c>
      <c r="Z6" s="12" t="str">
        <f ca="1">IFERROR([1]!EDP($B6,"prelim_settle_futures_px"),"not set")</f>
        <v>not set</v>
      </c>
      <c r="AA6" s="12" t="str">
        <f ca="1">IFERROR([1]!EDP($B6,"prelim_settle_par_rate"),"not set")</f>
        <v>not set</v>
      </c>
      <c r="AC6" s="122" t="e">
        <f t="shared" ref="AC6:AC15" ca="1" si="5">U6/1000</f>
        <v>#VALUE!</v>
      </c>
      <c r="AD6" s="122" t="e">
        <f t="shared" ref="AD6:AD15" ca="1" si="6">W6/1000</f>
        <v>#VALUE!</v>
      </c>
      <c r="AE6" s="123" t="e">
        <f t="shared" ref="AE6:AE15" ca="1" si="7">AD6/AC6</f>
        <v>#VALUE!</v>
      </c>
      <c r="AF6" s="123"/>
      <c r="AG6" s="1" t="str">
        <f t="shared" ref="AG6:AG15" si="8">B6</f>
        <v>LITH20</v>
      </c>
      <c r="AH6" s="121" t="e">
        <f t="shared" ref="AH6:AH15" ca="1" si="9">F6/U6*10</f>
        <v>#VALUE!</v>
      </c>
      <c r="AL6" s="1"/>
    </row>
    <row r="7" spans="1:38" ht="12" customHeight="1" x14ac:dyDescent="0.2">
      <c r="A7" s="86" t="s">
        <v>37</v>
      </c>
      <c r="B7" s="84" t="s">
        <v>231</v>
      </c>
      <c r="C7" s="10" t="e">
        <f ca="1">[1]!EDP($B7,"effective_date")</f>
        <v>#VALUE!</v>
      </c>
      <c r="D7" s="10" t="e">
        <f ca="1">[1]!EDP($B7,"maturity_date")</f>
        <v>#VALUE!</v>
      </c>
      <c r="E7" s="43" t="e">
        <f ca="1">[1]!EDP($B7,"fixed_rate")/100</f>
        <v>#VALUE!</v>
      </c>
      <c r="F7" s="54" t="e">
        <f ca="1">[1]!EDP($B7,F$5)/1000</f>
        <v>#VALUE!</v>
      </c>
      <c r="G7" s="125" t="e">
        <f ca="1">[1]!EDP($B7,G$5)/1000</f>
        <v>#VALUE!</v>
      </c>
      <c r="H7" s="54" t="e">
        <f ca="1">[1]!EDP($B7,H$5)</f>
        <v>#VALUE!</v>
      </c>
      <c r="I7" s="115" t="e">
        <f ca="1">[1]!EDP($B7,I$5)</f>
        <v>#VALUE!</v>
      </c>
      <c r="J7" s="98" t="e">
        <f ca="1">[1]!EDP($B7,"bid_futures_px")</f>
        <v>#VALUE!</v>
      </c>
      <c r="K7" s="74" t="e">
        <f ca="1">[1]!EDP($B7,"midortheo_futures_px")</f>
        <v>#VALUE!</v>
      </c>
      <c r="L7" s="96" t="e">
        <f ca="1">[1]!EDP($B7,"ask_futures_px")</f>
        <v>#VALUE!</v>
      </c>
      <c r="M7" s="94" t="e">
        <f t="shared" ca="1" si="0"/>
        <v>#VALUE!</v>
      </c>
      <c r="N7" s="87" t="e">
        <f t="shared" ca="1" si="1"/>
        <v>#VALUE!</v>
      </c>
      <c r="O7" s="80" t="e">
        <f t="shared" ca="1" si="2"/>
        <v>#VALUE!</v>
      </c>
      <c r="P7" s="100" t="e">
        <f ca="1">[1]!EDP($B7,"bid_par_rate")/100</f>
        <v>#VALUE!</v>
      </c>
      <c r="Q7" s="72" t="e">
        <f ca="1">[1]!EDP($B7,"midortheo_par_rate")/100</f>
        <v>#VALUE!</v>
      </c>
      <c r="R7" s="92" t="e">
        <f ca="1">[1]!EDP($B7,"ask_par_rate")/100</f>
        <v>#VALUE!</v>
      </c>
      <c r="S7" s="50" t="e">
        <f t="shared" ca="1" si="3"/>
        <v>#VALUE!</v>
      </c>
      <c r="T7" s="82" t="e">
        <f t="shared" ca="1" si="4"/>
        <v>#VALUE!</v>
      </c>
      <c r="U7" s="42" t="e">
        <f ca="1">[1]!EDP($B7,"PV01")</f>
        <v>#VALUE!</v>
      </c>
      <c r="V7" s="42" t="e">
        <f ca="1">[1]!EDP(B7,V$5)</f>
        <v>#VALUE!</v>
      </c>
      <c r="W7" s="51" t="e">
        <f ca="1">[1]!EDP($B7,"fut_init_hedge_ml")</f>
        <v>#VALUE!</v>
      </c>
      <c r="X7" s="53" t="e">
        <f ca="1">[1]!EDP($B7,"settle_futures_px")</f>
        <v>#VALUE!</v>
      </c>
      <c r="Y7" s="52" t="e">
        <f ca="1">[1]!EDP($B7,"settle_par_rate")/100</f>
        <v>#VALUE!</v>
      </c>
      <c r="Z7" s="12" t="str">
        <f ca="1">IFERROR([1]!EDP($B7,"prelim_settle_futures_px"),"not set")</f>
        <v>not set</v>
      </c>
      <c r="AA7" s="12" t="str">
        <f ca="1">IFERROR([1]!EDP($B7,"prelim_settle_par_rate"),"not set")</f>
        <v>not set</v>
      </c>
      <c r="AC7" s="122" t="e">
        <f t="shared" ca="1" si="5"/>
        <v>#VALUE!</v>
      </c>
      <c r="AD7" s="122" t="e">
        <f t="shared" ca="1" si="6"/>
        <v>#VALUE!</v>
      </c>
      <c r="AE7" s="123" t="e">
        <f t="shared" ca="1" si="7"/>
        <v>#VALUE!</v>
      </c>
      <c r="AF7" s="123"/>
      <c r="AG7" s="1" t="str">
        <f t="shared" si="8"/>
        <v>LICH20</v>
      </c>
      <c r="AH7" s="121" t="e">
        <f t="shared" ca="1" si="9"/>
        <v>#VALUE!</v>
      </c>
    </row>
    <row r="8" spans="1:38" ht="12" customHeight="1" x14ac:dyDescent="0.2">
      <c r="A8" s="86" t="s">
        <v>38</v>
      </c>
      <c r="B8" s="84" t="s">
        <v>232</v>
      </c>
      <c r="C8" s="10" t="e">
        <f ca="1">[1]!EDP($B8,"effective_date")</f>
        <v>#VALUE!</v>
      </c>
      <c r="D8" s="10" t="e">
        <f ca="1">[1]!EDP($B8,"maturity_date")</f>
        <v>#VALUE!</v>
      </c>
      <c r="E8" s="43" t="e">
        <f ca="1">[1]!EDP($B8,"fixed_rate")/100</f>
        <v>#VALUE!</v>
      </c>
      <c r="F8" s="54" t="e">
        <f ca="1">[1]!EDP($B8,F$5)/1000</f>
        <v>#VALUE!</v>
      </c>
      <c r="G8" s="125" t="e">
        <f ca="1">[1]!EDP($B8,G$5)/1000</f>
        <v>#VALUE!</v>
      </c>
      <c r="H8" s="54" t="e">
        <f ca="1">[1]!EDP($B8,H$5)</f>
        <v>#VALUE!</v>
      </c>
      <c r="I8" s="115" t="e">
        <f ca="1">[1]!EDP($B8,I$5)</f>
        <v>#VALUE!</v>
      </c>
      <c r="J8" s="98" t="e">
        <f ca="1">[1]!EDP($B8,"bid_futures_px")</f>
        <v>#VALUE!</v>
      </c>
      <c r="K8" s="74" t="e">
        <f ca="1">[1]!EDP($B8,"midortheo_futures_px")</f>
        <v>#VALUE!</v>
      </c>
      <c r="L8" s="96" t="e">
        <f ca="1">[1]!EDP($B8,"ask_futures_px")</f>
        <v>#VALUE!</v>
      </c>
      <c r="M8" s="94" t="e">
        <f t="shared" ca="1" si="0"/>
        <v>#VALUE!</v>
      </c>
      <c r="N8" s="87" t="e">
        <f t="shared" ca="1" si="1"/>
        <v>#VALUE!</v>
      </c>
      <c r="O8" s="80" t="e">
        <f t="shared" ca="1" si="2"/>
        <v>#VALUE!</v>
      </c>
      <c r="P8" s="100" t="e">
        <f ca="1">[1]!EDP($B8,"bid_par_rate")/100</f>
        <v>#VALUE!</v>
      </c>
      <c r="Q8" s="72" t="e">
        <f ca="1">[1]!EDP($B8,"midortheo_par_rate")/100</f>
        <v>#VALUE!</v>
      </c>
      <c r="R8" s="92" t="e">
        <f ca="1">[1]!EDP($B8,"ask_par_rate")/100</f>
        <v>#VALUE!</v>
      </c>
      <c r="S8" s="50" t="e">
        <f t="shared" ca="1" si="3"/>
        <v>#VALUE!</v>
      </c>
      <c r="T8" s="82" t="e">
        <f t="shared" ca="1" si="4"/>
        <v>#VALUE!</v>
      </c>
      <c r="U8" s="42" t="e">
        <f ca="1">[1]!EDP($B8,"PV01")</f>
        <v>#VALUE!</v>
      </c>
      <c r="V8" s="42" t="e">
        <f ca="1">[1]!EDP(B8,V$5)</f>
        <v>#VALUE!</v>
      </c>
      <c r="W8" s="51" t="e">
        <f ca="1">[1]!EDP($B8,"fut_init_hedge_ml")</f>
        <v>#VALUE!</v>
      </c>
      <c r="X8" s="53" t="e">
        <f ca="1">[1]!EDP($B8,"settle_futures_px")</f>
        <v>#VALUE!</v>
      </c>
      <c r="Y8" s="52" t="e">
        <f ca="1">[1]!EDP($B8,"settle_par_rate")/100</f>
        <v>#VALUE!</v>
      </c>
      <c r="Z8" s="12" t="str">
        <f ca="1">IFERROR([1]!EDP($B8,"prelim_settle_futures_px"),"not set")</f>
        <v>not set</v>
      </c>
      <c r="AA8" s="12" t="str">
        <f ca="1">IFERROR([1]!EDP($B8,"prelim_settle_par_rate"),"not set")</f>
        <v>not set</v>
      </c>
      <c r="AC8" s="122" t="e">
        <f t="shared" ca="1" si="5"/>
        <v>#VALUE!</v>
      </c>
      <c r="AD8" s="122" t="e">
        <f t="shared" ca="1" si="6"/>
        <v>#VALUE!</v>
      </c>
      <c r="AE8" s="123" t="e">
        <f t="shared" ca="1" si="7"/>
        <v>#VALUE!</v>
      </c>
      <c r="AF8" s="123"/>
      <c r="AG8" s="1" t="str">
        <f t="shared" si="8"/>
        <v>LIDH20</v>
      </c>
      <c r="AH8" s="121" t="e">
        <f t="shared" ca="1" si="9"/>
        <v>#VALUE!</v>
      </c>
    </row>
    <row r="9" spans="1:38" ht="12" customHeight="1" x14ac:dyDescent="0.2">
      <c r="A9" s="86" t="s">
        <v>39</v>
      </c>
      <c r="B9" s="84" t="s">
        <v>233</v>
      </c>
      <c r="C9" s="10" t="e">
        <f ca="1">[1]!EDP($B9,"effective_date")</f>
        <v>#VALUE!</v>
      </c>
      <c r="D9" s="10" t="e">
        <f ca="1">[1]!EDP($B9,"maturity_date")</f>
        <v>#VALUE!</v>
      </c>
      <c r="E9" s="43" t="e">
        <f ca="1">[1]!EDP($B9,"fixed_rate")/100</f>
        <v>#VALUE!</v>
      </c>
      <c r="F9" s="54" t="e">
        <f ca="1">[1]!EDP($B9,F$5)/1000</f>
        <v>#VALUE!</v>
      </c>
      <c r="G9" s="125" t="e">
        <f ca="1">[1]!EDP($B9,G$5)/1000</f>
        <v>#VALUE!</v>
      </c>
      <c r="H9" s="54" t="e">
        <f ca="1">[1]!EDP($B9,H$5)</f>
        <v>#VALUE!</v>
      </c>
      <c r="I9" s="115" t="e">
        <f ca="1">[1]!EDP($B9,I$5)</f>
        <v>#VALUE!</v>
      </c>
      <c r="J9" s="98" t="e">
        <f ca="1">[1]!EDP($B9,"bid_futures_px")</f>
        <v>#VALUE!</v>
      </c>
      <c r="K9" s="74" t="e">
        <f ca="1">[1]!EDP($B9,"midortheo_futures_px")</f>
        <v>#VALUE!</v>
      </c>
      <c r="L9" s="96" t="e">
        <f ca="1">[1]!EDP($B9,"ask_futures_px")</f>
        <v>#VALUE!</v>
      </c>
      <c r="M9" s="94" t="e">
        <f t="shared" ca="1" si="0"/>
        <v>#VALUE!</v>
      </c>
      <c r="N9" s="87" t="e">
        <f t="shared" ca="1" si="1"/>
        <v>#VALUE!</v>
      </c>
      <c r="O9" s="120" t="e">
        <f t="shared" ca="1" si="2"/>
        <v>#VALUE!</v>
      </c>
      <c r="P9" s="100" t="e">
        <f ca="1">[1]!EDP($B9,"bid_par_rate")/100</f>
        <v>#VALUE!</v>
      </c>
      <c r="Q9" s="72" t="e">
        <f ca="1">[1]!EDP($B9,"midortheo_par_rate")/100</f>
        <v>#VALUE!</v>
      </c>
      <c r="R9" s="92" t="e">
        <f ca="1">[1]!EDP($B9,"ask_par_rate")/100</f>
        <v>#VALUE!</v>
      </c>
      <c r="S9" s="50" t="e">
        <f t="shared" ca="1" si="3"/>
        <v>#VALUE!</v>
      </c>
      <c r="T9" s="82" t="e">
        <f t="shared" ca="1" si="4"/>
        <v>#VALUE!</v>
      </c>
      <c r="U9" s="42" t="e">
        <f ca="1">[1]!EDP($B9,"PV01")</f>
        <v>#VALUE!</v>
      </c>
      <c r="V9" s="42" t="e">
        <f ca="1">[1]!EDP(B9,V$5)</f>
        <v>#VALUE!</v>
      </c>
      <c r="W9" s="51" t="e">
        <f ca="1">[1]!EDP($B9,"fut_init_hedge_ml")</f>
        <v>#VALUE!</v>
      </c>
      <c r="X9" s="53" t="e">
        <f ca="1">[1]!EDP($B9,"settle_futures_px")</f>
        <v>#VALUE!</v>
      </c>
      <c r="Y9" s="52" t="e">
        <f ca="1">[1]!EDP($B9,"settle_par_rate")/100</f>
        <v>#VALUE!</v>
      </c>
      <c r="Z9" s="12" t="str">
        <f ca="1">IFERROR([1]!EDP($B9,"prelim_settle_futures_px"),"not set")</f>
        <v>not set</v>
      </c>
      <c r="AA9" s="12" t="str">
        <f ca="1">IFERROR([1]!EDP($B9,"prelim_settle_par_rate"),"not set")</f>
        <v>not set</v>
      </c>
      <c r="AC9" s="122" t="e">
        <f t="shared" ca="1" si="5"/>
        <v>#VALUE!</v>
      </c>
      <c r="AD9" s="122" t="e">
        <f t="shared" ca="1" si="6"/>
        <v>#VALUE!</v>
      </c>
      <c r="AE9" s="123" t="e">
        <f t="shared" ca="1" si="7"/>
        <v>#VALUE!</v>
      </c>
      <c r="AF9" s="123"/>
      <c r="AG9" s="1" t="str">
        <f t="shared" si="8"/>
        <v>LIWH20</v>
      </c>
      <c r="AH9" s="121" t="e">
        <f t="shared" ca="1" si="9"/>
        <v>#VALUE!</v>
      </c>
      <c r="AL9" s="1"/>
    </row>
    <row r="10" spans="1:38" ht="12" customHeight="1" x14ac:dyDescent="0.2">
      <c r="A10" s="86" t="s">
        <v>40</v>
      </c>
      <c r="B10" s="84" t="s">
        <v>234</v>
      </c>
      <c r="C10" s="10" t="e">
        <f ca="1">[1]!EDP($B10,"effective_date")</f>
        <v>#VALUE!</v>
      </c>
      <c r="D10" s="178" t="e">
        <f ca="1">[1]!EDP($B10,"maturity_date")</f>
        <v>#VALUE!</v>
      </c>
      <c r="E10" s="43" t="e">
        <f ca="1">[1]!EDP($B10,"fixed_rate")/100</f>
        <v>#VALUE!</v>
      </c>
      <c r="F10" s="54" t="e">
        <f ca="1">[1]!EDP($B10,F$5)/1000</f>
        <v>#VALUE!</v>
      </c>
      <c r="G10" s="125" t="e">
        <f ca="1">[1]!EDP($B10,G$5)/1000</f>
        <v>#VALUE!</v>
      </c>
      <c r="H10" s="54" t="e">
        <f ca="1">[1]!EDP($B10,H$5)</f>
        <v>#VALUE!</v>
      </c>
      <c r="I10" s="115" t="e">
        <f ca="1">[1]!EDP($B10,I$5)</f>
        <v>#VALUE!</v>
      </c>
      <c r="J10" s="98" t="e">
        <f ca="1">[1]!EDP($B10,"bid_futures_px")</f>
        <v>#VALUE!</v>
      </c>
      <c r="K10" s="74" t="e">
        <f ca="1">[1]!EDP($B10,"midortheo_futures_px")</f>
        <v>#VALUE!</v>
      </c>
      <c r="L10" s="96" t="e">
        <f ca="1">[1]!EDP($B10,"ask_futures_px")</f>
        <v>#VALUE!</v>
      </c>
      <c r="M10" s="94" t="e">
        <f t="shared" ca="1" si="0"/>
        <v>#VALUE!</v>
      </c>
      <c r="N10" s="87" t="e">
        <f t="shared" ca="1" si="1"/>
        <v>#VALUE!</v>
      </c>
      <c r="O10" s="80" t="e">
        <f t="shared" ca="1" si="2"/>
        <v>#VALUE!</v>
      </c>
      <c r="P10" s="100" t="e">
        <f ca="1">[1]!EDP($B10,"bid_par_rate")/100</f>
        <v>#VALUE!</v>
      </c>
      <c r="Q10" s="72" t="e">
        <f ca="1">[1]!EDP($B10,"midortheo_par_rate")/100</f>
        <v>#VALUE!</v>
      </c>
      <c r="R10" s="92" t="e">
        <f ca="1">[1]!EDP($B10,"ask_par_rate")/100</f>
        <v>#VALUE!</v>
      </c>
      <c r="S10" s="50" t="e">
        <f t="shared" ca="1" si="3"/>
        <v>#VALUE!</v>
      </c>
      <c r="T10" s="82" t="e">
        <f t="shared" ca="1" si="4"/>
        <v>#VALUE!</v>
      </c>
      <c r="U10" s="42" t="e">
        <f ca="1">[1]!EDP($B10,"PV01")</f>
        <v>#VALUE!</v>
      </c>
      <c r="V10" s="42" t="e">
        <f ca="1">[1]!EDP(B10,V$5)</f>
        <v>#VALUE!</v>
      </c>
      <c r="W10" s="51" t="e">
        <f ca="1">[1]!EDP($B10,"fut_init_hedge_ml")</f>
        <v>#VALUE!</v>
      </c>
      <c r="X10" s="53" t="e">
        <f ca="1">[1]!EDP($B10,"settle_futures_px")</f>
        <v>#VALUE!</v>
      </c>
      <c r="Y10" s="52" t="e">
        <f ca="1">[1]!EDP($B10,"settle_par_rate")/100</f>
        <v>#VALUE!</v>
      </c>
      <c r="Z10" s="12" t="str">
        <f ca="1">IFERROR([1]!EDP($B10,"prelim_settle_futures_px"),"not set")</f>
        <v>not set</v>
      </c>
      <c r="AA10" s="12" t="str">
        <f ca="1">IFERROR([1]!EDP($B10,"prelim_settle_par_rate"),"not set")</f>
        <v>not set</v>
      </c>
      <c r="AC10" s="122" t="e">
        <f t="shared" ca="1" si="5"/>
        <v>#VALUE!</v>
      </c>
      <c r="AD10" s="122" t="e">
        <f t="shared" ca="1" si="6"/>
        <v>#VALUE!</v>
      </c>
      <c r="AE10" s="123" t="e">
        <f t="shared" ca="1" si="7"/>
        <v>#VALUE!</v>
      </c>
      <c r="AF10" s="123"/>
      <c r="AG10" s="1" t="str">
        <f t="shared" si="8"/>
        <v>LIBH20</v>
      </c>
      <c r="AH10" s="121" t="e">
        <f t="shared" ca="1" si="9"/>
        <v>#VALUE!</v>
      </c>
    </row>
    <row r="11" spans="1:38" ht="12" customHeight="1" x14ac:dyDescent="0.2">
      <c r="A11" s="86" t="s">
        <v>41</v>
      </c>
      <c r="B11" s="84" t="s">
        <v>235</v>
      </c>
      <c r="C11" s="10" t="e">
        <f ca="1">[1]!EDP($B11,"effective_date")</f>
        <v>#VALUE!</v>
      </c>
      <c r="D11" s="10" t="e">
        <f ca="1">[1]!EDP($B11,"maturity_date")</f>
        <v>#VALUE!</v>
      </c>
      <c r="E11" s="43" t="e">
        <f ca="1">[1]!EDP($B11,"fixed_rate")/100</f>
        <v>#VALUE!</v>
      </c>
      <c r="F11" s="54" t="e">
        <f ca="1">[1]!EDP($B11,F$5)/1000</f>
        <v>#VALUE!</v>
      </c>
      <c r="G11" s="125" t="e">
        <f ca="1">[1]!EDP($B11,G$5)/1000</f>
        <v>#VALUE!</v>
      </c>
      <c r="H11" s="54" t="e">
        <f ca="1">[1]!EDP($B11,H$5)</f>
        <v>#VALUE!</v>
      </c>
      <c r="I11" s="115" t="e">
        <f ca="1">[1]!EDP($B11,I$5)</f>
        <v>#VALUE!</v>
      </c>
      <c r="J11" s="98" t="e">
        <f ca="1">[1]!EDP($B11,"bid_futures_px")</f>
        <v>#VALUE!</v>
      </c>
      <c r="K11" s="74" t="e">
        <f ca="1">[1]!EDP($B11,"midortheo_futures_px")</f>
        <v>#VALUE!</v>
      </c>
      <c r="L11" s="96" t="e">
        <f ca="1">[1]!EDP($B11,"ask_futures_px")</f>
        <v>#VALUE!</v>
      </c>
      <c r="M11" s="94" t="e">
        <f t="shared" ca="1" si="0"/>
        <v>#VALUE!</v>
      </c>
      <c r="N11" s="87" t="e">
        <f t="shared" ca="1" si="1"/>
        <v>#VALUE!</v>
      </c>
      <c r="O11" s="80" t="e">
        <f t="shared" ca="1" si="2"/>
        <v>#VALUE!</v>
      </c>
      <c r="P11" s="100" t="e">
        <f ca="1">[1]!EDP($B11,"bid_par_rate")/100</f>
        <v>#VALUE!</v>
      </c>
      <c r="Q11" s="72" t="e">
        <f ca="1">[1]!EDP($B11,"midortheo_par_rate")/100</f>
        <v>#VALUE!</v>
      </c>
      <c r="R11" s="92" t="e">
        <f ca="1">[1]!EDP($B11,"ask_par_rate")/100</f>
        <v>#VALUE!</v>
      </c>
      <c r="S11" s="50" t="e">
        <f t="shared" ca="1" si="3"/>
        <v>#VALUE!</v>
      </c>
      <c r="T11" s="82" t="e">
        <f t="shared" ca="1" si="4"/>
        <v>#VALUE!</v>
      </c>
      <c r="U11" s="42" t="e">
        <f ca="1">[1]!EDP($B11,"PV01")</f>
        <v>#VALUE!</v>
      </c>
      <c r="V11" s="42" t="e">
        <f ca="1">[1]!EDP(B11,V$5)</f>
        <v>#VALUE!</v>
      </c>
      <c r="W11" s="51" t="e">
        <f ca="1">[1]!EDP($B11,"fut_init_hedge_ml")</f>
        <v>#VALUE!</v>
      </c>
      <c r="X11" s="53" t="e">
        <f ca="1">[1]!EDP($B11,"settle_futures_px")</f>
        <v>#VALUE!</v>
      </c>
      <c r="Y11" s="52" t="e">
        <f ca="1">[1]!EDP($B11,"settle_par_rate")/100</f>
        <v>#VALUE!</v>
      </c>
      <c r="Z11" s="12" t="str">
        <f ca="1">IFERROR([1]!EDP($B11,"prelim_settle_futures_px"),"not set")</f>
        <v>not set</v>
      </c>
      <c r="AA11" s="12" t="str">
        <f ca="1">IFERROR([1]!EDP($B11,"prelim_settle_par_rate"),"not set")</f>
        <v>not set</v>
      </c>
      <c r="AC11" s="122" t="e">
        <f t="shared" ca="1" si="5"/>
        <v>#VALUE!</v>
      </c>
      <c r="AD11" s="122" t="e">
        <f t="shared" ca="1" si="6"/>
        <v>#VALUE!</v>
      </c>
      <c r="AE11" s="123" t="e">
        <f t="shared" ca="1" si="7"/>
        <v>#VALUE!</v>
      </c>
      <c r="AF11" s="123"/>
      <c r="AG11" s="1" t="str">
        <f t="shared" si="8"/>
        <v>LIYH20</v>
      </c>
      <c r="AH11" s="121" t="e">
        <f t="shared" ca="1" si="9"/>
        <v>#VALUE!</v>
      </c>
      <c r="AL11" s="1"/>
    </row>
    <row r="12" spans="1:38" ht="12" customHeight="1" x14ac:dyDescent="0.2">
      <c r="A12" s="86" t="s">
        <v>166</v>
      </c>
      <c r="B12" s="84" t="s">
        <v>236</v>
      </c>
      <c r="C12" s="55" t="e">
        <f ca="1">[1]!EDP($B12,"effective_date")</f>
        <v>#VALUE!</v>
      </c>
      <c r="D12" s="55" t="e">
        <f ca="1">[1]!EDP($B12,"maturity_date")</f>
        <v>#VALUE!</v>
      </c>
      <c r="E12" s="56" t="e">
        <f ca="1">[1]!EDP($B12,"fixed_rate")/100</f>
        <v>#VALUE!</v>
      </c>
      <c r="F12" s="57" t="e">
        <f ca="1">[1]!EDP($B12,F$5)/1000</f>
        <v>#VALUE!</v>
      </c>
      <c r="G12" s="126" t="e">
        <f ca="1">[1]!EDP($B12,G$5)/1000</f>
        <v>#VALUE!</v>
      </c>
      <c r="H12" s="57" t="e">
        <f ca="1">[1]!EDP($B12,H$5)</f>
        <v>#VALUE!</v>
      </c>
      <c r="I12" s="116" t="e">
        <f ca="1">[1]!EDP($B12,I$5)</f>
        <v>#VALUE!</v>
      </c>
      <c r="J12" s="76" t="str">
        <f ca="1">IFERROR([1]!EDP($B12,"bid_futures_px"), "")</f>
        <v/>
      </c>
      <c r="K12" s="74" t="e">
        <f ca="1">[1]!EDP($B12,"midortheo_futures_px")</f>
        <v>#VALUE!</v>
      </c>
      <c r="L12" s="77" t="str">
        <f ca="1">IFERROR([1]!EDP($B12,"ask_futures_px"),"")</f>
        <v/>
      </c>
      <c r="M12" s="58"/>
      <c r="N12" s="58"/>
      <c r="O12" s="90" t="e">
        <f t="shared" ca="1" si="2"/>
        <v>#VALUE!</v>
      </c>
      <c r="P12" s="78" t="str">
        <f ca="1">IFERROR([1]!EDP($B12,"bid_par_rate")/100,"")</f>
        <v/>
      </c>
      <c r="Q12" s="72" t="e">
        <f ca="1">[1]!EDP($B12,"midortheo_par_rate")/100</f>
        <v>#VALUE!</v>
      </c>
      <c r="R12" s="79" t="str">
        <f ca="1">IFERROR([1]!EDP($B12,"ask_par_rate")/100,"")</f>
        <v/>
      </c>
      <c r="S12" s="59"/>
      <c r="T12" s="91" t="e">
        <f t="shared" ca="1" si="4"/>
        <v>#VALUE!</v>
      </c>
      <c r="U12" s="60" t="e">
        <f ca="1">[1]!EDP($B12,"PV01")</f>
        <v>#VALUE!</v>
      </c>
      <c r="V12" s="60" t="e">
        <f ca="1">[1]!EDP(B12,V$5)</f>
        <v>#VALUE!</v>
      </c>
      <c r="W12" s="11" t="e">
        <f ca="1">[1]!EDP($B12,"fut_init_hedge_ml")</f>
        <v>#VALUE!</v>
      </c>
      <c r="X12" s="62" t="e">
        <f ca="1">[1]!EDP($B12,"settle_futures_px")</f>
        <v>#VALUE!</v>
      </c>
      <c r="Y12" s="61" t="e">
        <f ca="1">[1]!EDP($B12,"settle_par_rate")/100</f>
        <v>#VALUE!</v>
      </c>
      <c r="Z12" s="63" t="str">
        <f ca="1">IFERROR([1]!EDP($B12,"prelim_settle_futures_px"),"not set")</f>
        <v>not set</v>
      </c>
      <c r="AA12" s="63" t="str">
        <f ca="1">IFERROR([1]!EDP($B12,"prelim_settle_par_rate"),"not set")</f>
        <v>not set</v>
      </c>
      <c r="AC12" s="122" t="e">
        <f t="shared" ca="1" si="5"/>
        <v>#VALUE!</v>
      </c>
      <c r="AD12" s="122" t="e">
        <f t="shared" ca="1" si="6"/>
        <v>#VALUE!</v>
      </c>
      <c r="AE12" s="123" t="e">
        <f t="shared" ca="1" si="7"/>
        <v>#VALUE!</v>
      </c>
      <c r="AF12" s="123"/>
      <c r="AG12" s="1" t="str">
        <f t="shared" si="8"/>
        <v>LIIH20</v>
      </c>
      <c r="AH12" s="121" t="e">
        <f t="shared" ca="1" si="9"/>
        <v>#VALUE!</v>
      </c>
    </row>
    <row r="13" spans="1:38" ht="12" customHeight="1" x14ac:dyDescent="0.2">
      <c r="A13" s="86" t="s">
        <v>167</v>
      </c>
      <c r="B13" s="84" t="s">
        <v>237</v>
      </c>
      <c r="C13" s="55" t="e">
        <f ca="1">[1]!EDP($B13,"effective_date")</f>
        <v>#VALUE!</v>
      </c>
      <c r="D13" s="55" t="e">
        <f ca="1">[1]!EDP($B13,"maturity_date")</f>
        <v>#VALUE!</v>
      </c>
      <c r="E13" s="56" t="e">
        <f ca="1">[1]!EDP($B13,"fixed_rate")/100</f>
        <v>#VALUE!</v>
      </c>
      <c r="F13" s="57" t="e">
        <f ca="1">[1]!EDP($B13,F$5)/1000</f>
        <v>#VALUE!</v>
      </c>
      <c r="G13" s="126" t="e">
        <f ca="1">[1]!EDP($B13,G$5)/1000</f>
        <v>#VALUE!</v>
      </c>
      <c r="H13" s="57" t="e">
        <f ca="1">[1]!EDP($B13,H$5)</f>
        <v>#VALUE!</v>
      </c>
      <c r="I13" s="116" t="e">
        <f ca="1">[1]!EDP($B13,I$5)</f>
        <v>#VALUE!</v>
      </c>
      <c r="J13" s="76" t="str">
        <f ca="1">IFERROR([1]!EDP($B13,"bid_futures_px"), "")</f>
        <v/>
      </c>
      <c r="K13" s="74" t="e">
        <f ca="1">[1]!EDP($B13,"midortheo_futures_px")</f>
        <v>#VALUE!</v>
      </c>
      <c r="L13" s="77" t="str">
        <f ca="1">IFERROR([1]!EDP($B13,"ask_futures_px"),"")</f>
        <v/>
      </c>
      <c r="M13" s="58"/>
      <c r="N13" s="58"/>
      <c r="O13" s="90" t="e">
        <f t="shared" ca="1" si="2"/>
        <v>#VALUE!</v>
      </c>
      <c r="P13" s="78" t="str">
        <f ca="1">IFERROR([1]!EDP($B13,"bid_par_rate")/100,"")</f>
        <v/>
      </c>
      <c r="Q13" s="72" t="e">
        <f ca="1">[1]!EDP($B13,"midortheo_par_rate")/100</f>
        <v>#VALUE!</v>
      </c>
      <c r="R13" s="79" t="str">
        <f ca="1">IFERROR([1]!EDP($B13,"ask_par_rate")/100,"")</f>
        <v/>
      </c>
      <c r="S13" s="59"/>
      <c r="T13" s="91" t="e">
        <f t="shared" ca="1" si="4"/>
        <v>#VALUE!</v>
      </c>
      <c r="U13" s="60" t="e">
        <f ca="1">[1]!EDP($B13,"PV01")</f>
        <v>#VALUE!</v>
      </c>
      <c r="V13" s="60" t="e">
        <f ca="1">[1]!EDP(B13,V$5)</f>
        <v>#VALUE!</v>
      </c>
      <c r="W13" s="11" t="e">
        <f ca="1">[1]!EDP($B13,"fut_init_hedge_ml")</f>
        <v>#VALUE!</v>
      </c>
      <c r="X13" s="62" t="e">
        <f ca="1">[1]!EDP($B13,"settle_futures_px")</f>
        <v>#VALUE!</v>
      </c>
      <c r="Y13" s="61" t="e">
        <f ca="1">[1]!EDP($B13,"settle_par_rate")/100</f>
        <v>#VALUE!</v>
      </c>
      <c r="Z13" s="63" t="str">
        <f ca="1">IFERROR([1]!EDP($B13,"prelim_settle_futures_px"),"not set")</f>
        <v>not set</v>
      </c>
      <c r="AA13" s="63" t="str">
        <f ca="1">IFERROR([1]!EDP($B13,"prelim_settle_par_rate"),"not set")</f>
        <v>not set</v>
      </c>
      <c r="AC13" s="122" t="e">
        <f t="shared" ca="1" si="5"/>
        <v>#VALUE!</v>
      </c>
      <c r="AD13" s="122" t="e">
        <f t="shared" ca="1" si="6"/>
        <v>#VALUE!</v>
      </c>
      <c r="AE13" s="123" t="e">
        <f t="shared" ca="1" si="7"/>
        <v>#VALUE!</v>
      </c>
      <c r="AF13" s="123"/>
      <c r="AG13" s="1" t="str">
        <f t="shared" si="8"/>
        <v>LILH20</v>
      </c>
      <c r="AH13" s="121" t="e">
        <f t="shared" ca="1" si="9"/>
        <v>#VALUE!</v>
      </c>
    </row>
    <row r="14" spans="1:38" ht="12" customHeight="1" x14ac:dyDescent="0.2">
      <c r="A14" s="86" t="s">
        <v>168</v>
      </c>
      <c r="B14" s="84" t="s">
        <v>238</v>
      </c>
      <c r="C14" s="55" t="e">
        <f ca="1">[1]!EDP($B14,"effective_date")</f>
        <v>#VALUE!</v>
      </c>
      <c r="D14" s="55" t="e">
        <f ca="1">[1]!EDP($B14,"maturity_date")</f>
        <v>#VALUE!</v>
      </c>
      <c r="E14" s="56" t="e">
        <f ca="1">[1]!EDP($B14,"fixed_rate")/100</f>
        <v>#VALUE!</v>
      </c>
      <c r="F14" s="57" t="e">
        <f ca="1">[1]!EDP($B14,F$5)/1000</f>
        <v>#VALUE!</v>
      </c>
      <c r="G14" s="126" t="e">
        <f ca="1">[1]!EDP($B14,G$5)/1000</f>
        <v>#VALUE!</v>
      </c>
      <c r="H14" s="57" t="e">
        <f ca="1">[1]!EDP($B14,H$5)</f>
        <v>#VALUE!</v>
      </c>
      <c r="I14" s="116" t="e">
        <f ca="1">[1]!EDP($B14,I$5)</f>
        <v>#VALUE!</v>
      </c>
      <c r="J14" s="76" t="str">
        <f ca="1">IFERROR([1]!EDP($B14,"bid_futures_px"), "")</f>
        <v/>
      </c>
      <c r="K14" s="74" t="e">
        <f ca="1">[1]!EDP($B14,"midortheo_futures_px")</f>
        <v>#VALUE!</v>
      </c>
      <c r="L14" s="77" t="str">
        <f ca="1">IFERROR([1]!EDP($B14,"ask_futures_px"),"")</f>
        <v/>
      </c>
      <c r="M14" s="58"/>
      <c r="N14" s="58"/>
      <c r="O14" s="90" t="e">
        <f t="shared" ca="1" si="2"/>
        <v>#VALUE!</v>
      </c>
      <c r="P14" s="78" t="str">
        <f ca="1">IFERROR([1]!EDP($B14,"bid_par_rate")/100,"")</f>
        <v/>
      </c>
      <c r="Q14" s="72" t="e">
        <f ca="1">[1]!EDP($B14,"midortheo_par_rate")/100</f>
        <v>#VALUE!</v>
      </c>
      <c r="R14" s="79" t="str">
        <f ca="1">IFERROR([1]!EDP($B14,"ask_par_rate")/100,"")</f>
        <v/>
      </c>
      <c r="S14" s="59"/>
      <c r="T14" s="91" t="e">
        <f t="shared" ca="1" si="4"/>
        <v>#VALUE!</v>
      </c>
      <c r="U14" s="60" t="e">
        <f ca="1">[1]!EDP($B14,"PV01")</f>
        <v>#VALUE!</v>
      </c>
      <c r="V14" s="60" t="e">
        <f ca="1">[1]!EDP(B14,V$5)</f>
        <v>#VALUE!</v>
      </c>
      <c r="W14" s="11" t="e">
        <f ca="1">[1]!EDP($B14,"fut_init_hedge_ml")</f>
        <v>#VALUE!</v>
      </c>
      <c r="X14" s="62" t="e">
        <f ca="1">[1]!EDP($B14,"settle_futures_px")</f>
        <v>#VALUE!</v>
      </c>
      <c r="Y14" s="61" t="e">
        <f ca="1">[1]!EDP($B14,"settle_par_rate")/100</f>
        <v>#VALUE!</v>
      </c>
      <c r="Z14" s="63" t="str">
        <f ca="1">IFERROR([1]!EDP($B14,"prelim_settle_futures_px"),"not set")</f>
        <v>not set</v>
      </c>
      <c r="AA14" s="63" t="str">
        <f ca="1">IFERROR([1]!EDP($B14,"prelim_settle_par_rate"),"not set")</f>
        <v>not set</v>
      </c>
      <c r="AC14" s="122" t="e">
        <f t="shared" ca="1" si="5"/>
        <v>#VALUE!</v>
      </c>
      <c r="AD14" s="122" t="e">
        <f t="shared" ca="1" si="6"/>
        <v>#VALUE!</v>
      </c>
      <c r="AE14" s="123" t="e">
        <f t="shared" ca="1" si="7"/>
        <v>#VALUE!</v>
      </c>
      <c r="AF14" s="123"/>
      <c r="AG14" s="1" t="str">
        <f t="shared" si="8"/>
        <v>LIOH20</v>
      </c>
      <c r="AH14" s="121" t="e">
        <f t="shared" ca="1" si="9"/>
        <v>#VALUE!</v>
      </c>
    </row>
    <row r="15" spans="1:38" ht="12.6" customHeight="1" thickBot="1" x14ac:dyDescent="0.25">
      <c r="A15" s="86" t="s">
        <v>159</v>
      </c>
      <c r="B15" s="84" t="s">
        <v>239</v>
      </c>
      <c r="C15" s="13" t="e">
        <f ca="1">[1]!EDP($B15,"effective_date")</f>
        <v>#VALUE!</v>
      </c>
      <c r="D15" s="13" t="e">
        <f ca="1">[1]!EDP($B15,"maturity_date")</f>
        <v>#VALUE!</v>
      </c>
      <c r="E15" s="43" t="e">
        <f ca="1">[1]!EDP($B15,"fixed_rate")/100</f>
        <v>#VALUE!</v>
      </c>
      <c r="F15" s="54" t="e">
        <f ca="1">[1]!EDP($B15,F$5)/1000</f>
        <v>#VALUE!</v>
      </c>
      <c r="G15" s="125" t="e">
        <f ca="1">[1]!EDP($B15,G$5)/1000</f>
        <v>#VALUE!</v>
      </c>
      <c r="H15" s="54" t="e">
        <f ca="1">[1]!EDP($B15,H$5)</f>
        <v>#VALUE!</v>
      </c>
      <c r="I15" s="115" t="e">
        <f ca="1">[1]!EDP($B15,I$5)</f>
        <v>#VALUE!</v>
      </c>
      <c r="J15" s="99" t="e">
        <f ca="1">[1]!EDP($B15,"bid_futures_px")</f>
        <v>#VALUE!</v>
      </c>
      <c r="K15" s="75" t="e">
        <f ca="1">[1]!EDP($B15,"midortheo_futures_px")</f>
        <v>#VALUE!</v>
      </c>
      <c r="L15" s="97" t="e">
        <f ca="1">[1]!EDP($B15,"ask_futures_px")</f>
        <v>#VALUE!</v>
      </c>
      <c r="M15" s="95" t="e">
        <f ca="1">L15-J15</f>
        <v>#VALUE!</v>
      </c>
      <c r="N15" s="89" t="e">
        <f ca="1">M15/F15</f>
        <v>#VALUE!</v>
      </c>
      <c r="O15" s="81" t="e">
        <f t="shared" ca="1" si="2"/>
        <v>#VALUE!</v>
      </c>
      <c r="P15" s="101" t="e">
        <f ca="1">[1]!EDP($B15,"bid_par_rate")/100</f>
        <v>#VALUE!</v>
      </c>
      <c r="Q15" s="73" t="e">
        <f ca="1">[1]!EDP($B15,"midortheo_par_rate")/100</f>
        <v>#VALUE!</v>
      </c>
      <c r="R15" s="93" t="e">
        <f ca="1">[1]!EDP($B15,"ask_par_rate")/100</f>
        <v>#VALUE!</v>
      </c>
      <c r="S15" s="69" t="e">
        <f t="shared" ca="1" si="3"/>
        <v>#VALUE!</v>
      </c>
      <c r="T15" s="83" t="e">
        <f t="shared" ca="1" si="4"/>
        <v>#VALUE!</v>
      </c>
      <c r="U15" s="42" t="e">
        <f ca="1">[1]!EDP($B15,"PV01")</f>
        <v>#VALUE!</v>
      </c>
      <c r="V15" s="42" t="e">
        <f ca="1">[1]!EDP(B15,V$5)</f>
        <v>#VALUE!</v>
      </c>
      <c r="W15" s="51" t="e">
        <f ca="1">[1]!EDP($B15,"fut_init_hedge_ml")</f>
        <v>#VALUE!</v>
      </c>
      <c r="X15" s="53" t="e">
        <f ca="1">[1]!EDP($B15,"settle_futures_px")</f>
        <v>#VALUE!</v>
      </c>
      <c r="Y15" s="52" t="e">
        <f ca="1">[1]!EDP($B15,"settle_par_rate")/100</f>
        <v>#VALUE!</v>
      </c>
      <c r="Z15" s="12" t="str">
        <f ca="1">IFERROR([1]!EDP($B15,"prelim_settle_futures_px"),"not set")</f>
        <v>not set</v>
      </c>
      <c r="AA15" s="12" t="str">
        <f ca="1">IFERROR([1]!EDP($B15,"prelim_settle_par_rate"),"not set")</f>
        <v>not set</v>
      </c>
      <c r="AC15" s="122" t="e">
        <f t="shared" ca="1" si="5"/>
        <v>#VALUE!</v>
      </c>
      <c r="AD15" s="122" t="e">
        <f t="shared" ca="1" si="6"/>
        <v>#VALUE!</v>
      </c>
      <c r="AE15" s="123" t="e">
        <f t="shared" ca="1" si="7"/>
        <v>#VALUE!</v>
      </c>
      <c r="AF15" s="123"/>
      <c r="AG15" s="1" t="str">
        <f t="shared" si="8"/>
        <v>LIEH20</v>
      </c>
      <c r="AH15" s="121" t="e">
        <f t="shared" ca="1" si="9"/>
        <v>#VALUE!</v>
      </c>
      <c r="AL15" s="1"/>
    </row>
    <row r="16" spans="1:38" ht="12" customHeight="1" x14ac:dyDescent="0.2">
      <c r="I16" s="117"/>
      <c r="O16" s="121"/>
      <c r="AJ16" s="1"/>
    </row>
    <row r="17" spans="2:34" ht="12" customHeight="1" thickBot="1" x14ac:dyDescent="0.25">
      <c r="I17" s="117"/>
      <c r="O17" s="121"/>
    </row>
    <row r="18" spans="2:34" ht="12" customHeight="1" thickBot="1" x14ac:dyDescent="0.25">
      <c r="B18" s="183" t="s">
        <v>179</v>
      </c>
      <c r="C18" s="5"/>
      <c r="D18" s="5"/>
      <c r="E18" s="5"/>
      <c r="F18" s="70"/>
      <c r="G18" s="71" t="s">
        <v>182</v>
      </c>
      <c r="H18" s="71" t="s">
        <v>164</v>
      </c>
      <c r="I18" s="118" t="s">
        <v>165</v>
      </c>
      <c r="J18" s="133" t="s">
        <v>183</v>
      </c>
      <c r="K18" s="134"/>
      <c r="L18" s="134"/>
      <c r="M18" s="191" t="s">
        <v>157</v>
      </c>
      <c r="N18" s="191"/>
      <c r="O18" s="134"/>
      <c r="P18" s="134"/>
      <c r="Q18" s="134"/>
      <c r="R18" s="134"/>
      <c r="S18" s="134"/>
      <c r="T18" s="135"/>
    </row>
    <row r="19" spans="2:34" ht="12" customHeight="1" thickBot="1" x14ac:dyDescent="0.25">
      <c r="B19" s="183"/>
      <c r="C19" s="5" t="s">
        <v>2</v>
      </c>
      <c r="D19" s="5" t="s">
        <v>1</v>
      </c>
      <c r="E19" s="5" t="s">
        <v>0</v>
      </c>
      <c r="F19" s="70" t="s">
        <v>161</v>
      </c>
      <c r="G19" s="124" t="s">
        <v>86</v>
      </c>
      <c r="H19" s="124" t="s">
        <v>120</v>
      </c>
      <c r="I19" s="119" t="s">
        <v>122</v>
      </c>
      <c r="J19" s="128" t="s">
        <v>3</v>
      </c>
      <c r="K19" s="129" t="s">
        <v>4</v>
      </c>
      <c r="L19" s="129" t="s">
        <v>5</v>
      </c>
      <c r="M19" s="130" t="s">
        <v>160</v>
      </c>
      <c r="N19" s="131" t="s">
        <v>170</v>
      </c>
      <c r="O19" s="132" t="s">
        <v>184</v>
      </c>
      <c r="P19" s="67" t="s">
        <v>6</v>
      </c>
      <c r="Q19" s="40" t="s">
        <v>7</v>
      </c>
      <c r="R19" s="40" t="s">
        <v>8</v>
      </c>
      <c r="S19" s="41" t="s">
        <v>157</v>
      </c>
      <c r="T19" s="68" t="s">
        <v>185</v>
      </c>
      <c r="U19" s="179" t="s">
        <v>9</v>
      </c>
      <c r="V19" s="179" t="s">
        <v>10</v>
      </c>
      <c r="W19" s="180" t="s">
        <v>30</v>
      </c>
      <c r="X19" s="102" t="s">
        <v>175</v>
      </c>
      <c r="Y19" s="102" t="s">
        <v>174</v>
      </c>
      <c r="Z19" s="48" t="s">
        <v>32</v>
      </c>
      <c r="AA19" s="48" t="s">
        <v>31</v>
      </c>
      <c r="AC19" s="122"/>
      <c r="AD19" s="122"/>
      <c r="AE19" s="123"/>
      <c r="AF19" s="123"/>
      <c r="AG19" s="123"/>
      <c r="AH19" s="123"/>
    </row>
    <row r="20" spans="2:34" ht="12" customHeight="1" x14ac:dyDescent="0.2">
      <c r="B20" s="84" t="s">
        <v>211</v>
      </c>
      <c r="C20" s="55" t="e">
        <f ca="1">[1]!EDP($B20,"effective_date")</f>
        <v>#VALUE!</v>
      </c>
      <c r="D20" s="55" t="e">
        <f ca="1">[1]!EDP($B20,"maturity_date")</f>
        <v>#VALUE!</v>
      </c>
      <c r="E20" s="56" t="e">
        <f ca="1">[1]!EDP($B20,"fixed_rate")/100</f>
        <v>#VALUE!</v>
      </c>
      <c r="F20" s="57" t="e">
        <f ca="1">[1]!EDP($B20,F$5)/1000</f>
        <v>#VALUE!</v>
      </c>
      <c r="G20" s="57" t="e">
        <f ca="1">[1]!EDP($B20,G$19)/1000</f>
        <v>#VALUE!</v>
      </c>
      <c r="H20" s="116" t="e">
        <f ca="1">[1]!EDP($B20,H$19)</f>
        <v>#VALUE!</v>
      </c>
      <c r="I20" s="116" t="e">
        <f ca="1">[1]!EDP($B20,I$19)</f>
        <v>#VALUE!</v>
      </c>
      <c r="J20" s="76" t="str">
        <f ca="1">IFERROR([1]!EDP($B20,"bid_futures_px"), "")</f>
        <v/>
      </c>
      <c r="K20" s="74" t="e">
        <f ca="1">[1]!EDP($B20,"midortheo_futures_px")</f>
        <v>#VALUE!</v>
      </c>
      <c r="L20" s="77" t="str">
        <f ca="1">IFERROR([1]!EDP($B20,"ask_futures_px"),"")</f>
        <v/>
      </c>
      <c r="M20" s="58"/>
      <c r="N20" s="58"/>
      <c r="O20" s="90" t="e">
        <f ca="1">(K20-X20)</f>
        <v>#VALUE!</v>
      </c>
      <c r="P20" s="78" t="str">
        <f ca="1">IFERROR([1]!EDP($B20,"bid_par_rate")/100,"")</f>
        <v/>
      </c>
      <c r="Q20" s="72" t="str">
        <f ca="1">IFERROR([1]!EDP($B20,"midortheo_par_rate")/100,"#NA")</f>
        <v>#NA</v>
      </c>
      <c r="R20" s="79" t="str">
        <f ca="1">IFERROR([1]!EDP($B20,"ask_par_rate")/100,"")</f>
        <v/>
      </c>
      <c r="S20" s="59"/>
      <c r="T20" s="114" t="str">
        <f ca="1">IFERROR((Q20-Y20)*10000,"")</f>
        <v/>
      </c>
      <c r="U20" s="60" t="e">
        <f ca="1">[1]!EDP($B20,"PV01")</f>
        <v>#VALUE!</v>
      </c>
      <c r="V20" s="60" t="e">
        <f ca="1">[1]!EDP(B20,V$5)</f>
        <v>#VALUE!</v>
      </c>
      <c r="W20" s="11" t="e">
        <f ca="1">[1]!EDP($B20,"fut_init_hedge_ml")</f>
        <v>#VALUE!</v>
      </c>
      <c r="X20" s="62" t="e">
        <f ca="1">[1]!EDP($B20,"settle_futures_px")</f>
        <v>#VALUE!</v>
      </c>
      <c r="Y20" s="61" t="e">
        <f ca="1">[1]!EDP($B20,"settle_par_rate")/100</f>
        <v>#VALUE!</v>
      </c>
      <c r="Z20" s="63" t="str">
        <f ca="1">IFERROR([1]!EDP($B20,"prelim_settle_futures_px"),"not set")</f>
        <v>not set</v>
      </c>
      <c r="AA20" s="63" t="str">
        <f ca="1">IFERROR([1]!EDP($B20,"prelim_settle_par_rate"),"")</f>
        <v/>
      </c>
      <c r="AC20" s="122" t="e">
        <f ca="1">U20/1000</f>
        <v>#VALUE!</v>
      </c>
      <c r="AD20" s="122" t="e">
        <f t="shared" ref="AD20:AD22" ca="1" si="10">W20/1000</f>
        <v>#VALUE!</v>
      </c>
      <c r="AE20" s="123" t="e">
        <f ca="1">AD20/AC20</f>
        <v>#VALUE!</v>
      </c>
      <c r="AF20" s="123"/>
      <c r="AG20" s="1" t="str">
        <f>B20</f>
        <v>LIDM19</v>
      </c>
      <c r="AH20" s="121" t="e">
        <f ca="1">F20/U20*10</f>
        <v>#VALUE!</v>
      </c>
    </row>
    <row r="21" spans="2:34" ht="12" customHeight="1" x14ac:dyDescent="0.2">
      <c r="B21" s="84" t="s">
        <v>212</v>
      </c>
      <c r="C21" s="55" t="e">
        <f ca="1">[1]!EDP($B21,"effective_date")</f>
        <v>#VALUE!</v>
      </c>
      <c r="D21" s="55" t="e">
        <f ca="1">[1]!EDP($B21,"maturity_date")</f>
        <v>#VALUE!</v>
      </c>
      <c r="E21" s="56" t="e">
        <f ca="1">[1]!EDP($B21,"fixed_rate")/100</f>
        <v>#VALUE!</v>
      </c>
      <c r="F21" s="57" t="e">
        <f ca="1">[1]!EDP($B21,F$5)/1000</f>
        <v>#VALUE!</v>
      </c>
      <c r="G21" s="57" t="e">
        <f ca="1">[1]!EDP($B21,G$19)/1000</f>
        <v>#VALUE!</v>
      </c>
      <c r="H21" s="116" t="e">
        <f ca="1">[1]!EDP($B21,H$19)</f>
        <v>#VALUE!</v>
      </c>
      <c r="I21" s="116" t="e">
        <f ca="1">[1]!EDP($B21,I$19)</f>
        <v>#VALUE!</v>
      </c>
      <c r="J21" s="76" t="str">
        <f ca="1">IFERROR([1]!EDP($B21,"bid_futures_px"), "")</f>
        <v/>
      </c>
      <c r="K21" s="74" t="e">
        <f ca="1">[1]!EDP($B21,"midortheo_futures_px")</f>
        <v>#VALUE!</v>
      </c>
      <c r="L21" s="77" t="str">
        <f ca="1">IFERROR([1]!EDP($B21,"ask_futures_px"),"")</f>
        <v/>
      </c>
      <c r="M21" s="58"/>
      <c r="N21" s="58"/>
      <c r="O21" s="90" t="e">
        <f ca="1">(K21-X21)</f>
        <v>#VALUE!</v>
      </c>
      <c r="P21" s="78" t="str">
        <f ca="1">IFERROR([1]!EDP($B21,"bid_par_rate")/100,"")</f>
        <v/>
      </c>
      <c r="Q21" s="72" t="str">
        <f ca="1">IFERROR([1]!EDP($B21,"midortheo_par_rate")/100,"#NA")</f>
        <v>#NA</v>
      </c>
      <c r="R21" s="79" t="str">
        <f ca="1">IFERROR([1]!EDP($B21,"ask_par_rate")/100,"")</f>
        <v/>
      </c>
      <c r="S21" s="59"/>
      <c r="T21" s="114" t="str">
        <f ca="1">IFERROR((Q21-Y21)*10000,"")</f>
        <v/>
      </c>
      <c r="U21" s="60" t="e">
        <f ca="1">[1]!EDP($B21,"PV01")</f>
        <v>#VALUE!</v>
      </c>
      <c r="V21" s="60" t="e">
        <f ca="1">[1]!EDP(B21,V$5)</f>
        <v>#VALUE!</v>
      </c>
      <c r="W21" s="11" t="e">
        <f ca="1">[1]!EDP($B21,"fut_init_hedge_ml")</f>
        <v>#VALUE!</v>
      </c>
      <c r="X21" s="62" t="e">
        <f ca="1">[1]!EDP($B21,"settle_futures_px")</f>
        <v>#VALUE!</v>
      </c>
      <c r="Y21" s="61" t="e">
        <f ca="1">[1]!EDP($B21,"settle_par_rate")/100</f>
        <v>#VALUE!</v>
      </c>
      <c r="Z21" s="63" t="str">
        <f ca="1">IFERROR([1]!EDP($B21,"prelim_settle_futures_px"),"not set")</f>
        <v>not set</v>
      </c>
      <c r="AA21" s="63" t="str">
        <f ca="1">IFERROR([1]!EDP($B21,"prelim_settle_par_rate"),"")</f>
        <v/>
      </c>
      <c r="AC21" s="122" t="e">
        <f ca="1">U21/1000</f>
        <v>#VALUE!</v>
      </c>
      <c r="AD21" s="122" t="e">
        <f t="shared" ca="1" si="10"/>
        <v>#VALUE!</v>
      </c>
      <c r="AE21" s="123" t="e">
        <f ca="1">AD21/AC21</f>
        <v>#VALUE!</v>
      </c>
      <c r="AF21" s="123"/>
      <c r="AG21" s="1" t="str">
        <f>B21</f>
        <v>LIWM19</v>
      </c>
      <c r="AH21" s="121" t="e">
        <f ca="1">F21/U21*10</f>
        <v>#VALUE!</v>
      </c>
    </row>
    <row r="22" spans="2:34" ht="12" customHeight="1" x14ac:dyDescent="0.2">
      <c r="B22" s="84" t="s">
        <v>215</v>
      </c>
      <c r="C22" s="55" t="e">
        <f ca="1">[1]!EDP($B22,"effective_date")</f>
        <v>#VALUE!</v>
      </c>
      <c r="D22" s="55" t="e">
        <f ca="1">[1]!EDP($B22,"maturity_date")</f>
        <v>#VALUE!</v>
      </c>
      <c r="E22" s="56" t="e">
        <f ca="1">[1]!EDP($B22,"fixed_rate")/100</f>
        <v>#VALUE!</v>
      </c>
      <c r="F22" s="57" t="e">
        <f ca="1">[1]!EDP($B22,F$5)/1000</f>
        <v>#VALUE!</v>
      </c>
      <c r="G22" s="57" t="e">
        <f ca="1">[1]!EDP($B22,G$19)/1000</f>
        <v>#VALUE!</v>
      </c>
      <c r="H22" s="116" t="e">
        <f ca="1">[1]!EDP($B22,H$19)</f>
        <v>#VALUE!</v>
      </c>
      <c r="I22" s="116" t="e">
        <f ca="1">[1]!EDP($B22,I$19)</f>
        <v>#VALUE!</v>
      </c>
      <c r="J22" s="76" t="str">
        <f ca="1">IFERROR([1]!EDP($B22,"bid_futures_px"), "")</f>
        <v/>
      </c>
      <c r="K22" s="74" t="e">
        <f ca="1">[1]!EDP($B22,"midortheo_futures_px")</f>
        <v>#VALUE!</v>
      </c>
      <c r="L22" s="77" t="str">
        <f ca="1">IFERROR([1]!EDP($B22,"ask_futures_px"),"")</f>
        <v/>
      </c>
      <c r="M22" s="94" t="e">
        <f t="shared" ref="M22:M26" ca="1" si="11">L22-J22</f>
        <v>#VALUE!</v>
      </c>
      <c r="N22" s="87"/>
      <c r="O22" s="80" t="e">
        <f t="shared" ref="O22:O26" ca="1" si="12">(K22-X22)</f>
        <v>#VALUE!</v>
      </c>
      <c r="P22" s="78" t="str">
        <f ca="1">IFERROR([1]!EDP($B22,"bid_par_rate")/100,"")</f>
        <v/>
      </c>
      <c r="Q22" s="72" t="str">
        <f ca="1">IFERROR([1]!EDP($B22,"midortheo_par_rate")/100,"#NA")</f>
        <v>#NA</v>
      </c>
      <c r="R22" s="79" t="str">
        <f ca="1">IFERROR([1]!EDP($B22,"ask_par_rate")/100,"")</f>
        <v/>
      </c>
      <c r="S22" s="59"/>
      <c r="T22" s="114" t="str">
        <f ca="1">IFERROR((Q22-Y22)*10000,"")</f>
        <v/>
      </c>
      <c r="U22" s="60" t="e">
        <f ca="1">[1]!EDP($B22,"PV01")</f>
        <v>#VALUE!</v>
      </c>
      <c r="V22" s="60" t="e">
        <f ca="1">[1]!EDP(B22,V$5)</f>
        <v>#VALUE!</v>
      </c>
      <c r="W22" s="11" t="e">
        <f ca="1">[1]!EDP($B22,"fut_init_hedge_ml")</f>
        <v>#VALUE!</v>
      </c>
      <c r="X22" s="62" t="e">
        <f ca="1">[1]!EDP($B22,"settle_futures_px")</f>
        <v>#VALUE!</v>
      </c>
      <c r="Y22" s="61" t="e">
        <f ca="1">[1]!EDP($B22,"settle_par_rate")/100</f>
        <v>#VALUE!</v>
      </c>
      <c r="Z22" s="63" t="str">
        <f ca="1">IFERROR([1]!EDP($B22,"prelim_settle_futures_px"),"not set")</f>
        <v>not set</v>
      </c>
      <c r="AA22" s="63" t="str">
        <f ca="1">IFERROR([1]!EDP($B22,"prelim_settle_par_rate"),"")</f>
        <v/>
      </c>
      <c r="AC22" s="122" t="e">
        <f ca="1">U22/1000</f>
        <v>#VALUE!</v>
      </c>
      <c r="AD22" s="122" t="e">
        <f t="shared" ca="1" si="10"/>
        <v>#VALUE!</v>
      </c>
      <c r="AE22" s="123" t="e">
        <f ca="1">AD22/AC22</f>
        <v>#VALUE!</v>
      </c>
      <c r="AF22" s="123"/>
      <c r="AG22" s="1" t="str">
        <f>B22</f>
        <v>LIBM18</v>
      </c>
      <c r="AH22" s="121" t="e">
        <f ca="1">F22/U22*10</f>
        <v>#VALUE!</v>
      </c>
    </row>
    <row r="23" spans="2:34" ht="12" customHeight="1" x14ac:dyDescent="0.2">
      <c r="B23" s="84" t="s">
        <v>213</v>
      </c>
      <c r="C23" s="55" t="e">
        <f ca="1">[1]!EDP($B23,"effective_date")</f>
        <v>#VALUE!</v>
      </c>
      <c r="D23" s="55" t="e">
        <f ca="1">[1]!EDP($B23,"maturity_date")</f>
        <v>#VALUE!</v>
      </c>
      <c r="E23" s="56" t="e">
        <f ca="1">[1]!EDP($B23,"fixed_rate")/100</f>
        <v>#VALUE!</v>
      </c>
      <c r="F23" s="57" t="e">
        <f ca="1">[1]!EDP($B23,F$5)/1000</f>
        <v>#VALUE!</v>
      </c>
      <c r="G23" s="57" t="e">
        <f ca="1">[1]!EDP($B23,G$19)/1000</f>
        <v>#VALUE!</v>
      </c>
      <c r="H23" s="116" t="e">
        <f ca="1">[1]!EDP($B23,H$19)</f>
        <v>#VALUE!</v>
      </c>
      <c r="I23" s="116" t="e">
        <f ca="1">[1]!EDP($B23,I$19)</f>
        <v>#VALUE!</v>
      </c>
      <c r="J23" s="76" t="str">
        <f ca="1">IFERROR([1]!EDP($B23,"bid_futures_px"), "")</f>
        <v/>
      </c>
      <c r="K23" s="74" t="e">
        <f ca="1">[1]!EDP($B23,"midortheo_futures_px")</f>
        <v>#VALUE!</v>
      </c>
      <c r="L23" s="77" t="str">
        <f ca="1">IFERROR([1]!EDP($B23,"ask_futures_px"),"")</f>
        <v/>
      </c>
      <c r="M23" s="94" t="e">
        <f t="shared" ca="1" si="11"/>
        <v>#VALUE!</v>
      </c>
      <c r="N23" s="87"/>
      <c r="O23" s="80" t="e">
        <f t="shared" ca="1" si="12"/>
        <v>#VALUE!</v>
      </c>
      <c r="P23" s="78" t="str">
        <f ca="1">IFERROR([1]!EDP($B23,"bid_par_rate")/100,"")</f>
        <v/>
      </c>
      <c r="Q23" s="72" t="str">
        <f ca="1">IFERROR([1]!EDP($B23,"midortheo_par_rate")/100,"#NA")</f>
        <v>#NA</v>
      </c>
      <c r="R23" s="79" t="str">
        <f ca="1">IFERROR([1]!EDP($B23,"ask_par_rate")/100,"")</f>
        <v/>
      </c>
      <c r="S23" s="59"/>
      <c r="T23" s="114" t="str">
        <f t="shared" ref="T23:T26" ca="1" si="13">IFERROR((Q23-Y23)*10000,"")</f>
        <v/>
      </c>
      <c r="U23" s="60" t="e">
        <f ca="1">[1]!EDP($B23,"PV01")</f>
        <v>#VALUE!</v>
      </c>
      <c r="V23" s="60" t="e">
        <f ca="1">[1]!EDP(B23,V$5)</f>
        <v>#VALUE!</v>
      </c>
      <c r="W23" s="11" t="e">
        <f ca="1">[1]!EDP($B23,"fut_init_hedge_ml")</f>
        <v>#VALUE!</v>
      </c>
      <c r="X23" s="62" t="e">
        <f ca="1">[1]!EDP($B23,"settle_futures_px")</f>
        <v>#VALUE!</v>
      </c>
      <c r="Y23" s="61" t="e">
        <f ca="1">[1]!EDP($B23,"settle_par_rate")/100</f>
        <v>#VALUE!</v>
      </c>
      <c r="Z23" s="63" t="str">
        <f ca="1">IFERROR([1]!EDP($B23,"prelim_settle_futures_px"),"not set")</f>
        <v>not set</v>
      </c>
      <c r="AA23" s="63" t="str">
        <f ca="1">IFERROR([1]!EDP($B23,"prelim_settle_par_rate"),"")</f>
        <v/>
      </c>
      <c r="AC23" s="122" t="e">
        <f t="shared" ref="AC23:AC26" ca="1" si="14">U23/1000</f>
        <v>#VALUE!</v>
      </c>
      <c r="AD23" s="122" t="e">
        <f t="shared" ref="AD23:AD26" ca="1" si="15">W23/1000</f>
        <v>#VALUE!</v>
      </c>
      <c r="AE23" s="123" t="e">
        <f t="shared" ref="AE23:AE26" ca="1" si="16">AD23/AC23</f>
        <v>#VALUE!</v>
      </c>
      <c r="AF23" s="123"/>
      <c r="AG23" s="1" t="str">
        <f t="shared" ref="AG23:AG26" si="17">B23</f>
        <v>LIBM19</v>
      </c>
      <c r="AH23" s="121" t="e">
        <f t="shared" ref="AH23:AH26" ca="1" si="18">F23/U23*10</f>
        <v>#VALUE!</v>
      </c>
    </row>
    <row r="24" spans="2:34" ht="12" customHeight="1" x14ac:dyDescent="0.2">
      <c r="B24" s="84" t="s">
        <v>216</v>
      </c>
      <c r="C24" s="55" t="e">
        <f ca="1">[1]!EDP($B24,"effective_date")</f>
        <v>#VALUE!</v>
      </c>
      <c r="D24" s="55" t="e">
        <f ca="1">[1]!EDP($B24,"maturity_date")</f>
        <v>#VALUE!</v>
      </c>
      <c r="E24" s="56" t="e">
        <f ca="1">[1]!EDP($B24,"fixed_rate")/100</f>
        <v>#VALUE!</v>
      </c>
      <c r="F24" s="57" t="e">
        <f ca="1">[1]!EDP($B24,F$5)/1000</f>
        <v>#VALUE!</v>
      </c>
      <c r="G24" s="57" t="e">
        <f ca="1">[1]!EDP($B24,G$19)/1000</f>
        <v>#VALUE!</v>
      </c>
      <c r="H24" s="116" t="e">
        <f ca="1">[1]!EDP($B24,H$19)</f>
        <v>#VALUE!</v>
      </c>
      <c r="I24" s="116" t="e">
        <f ca="1">[1]!EDP($B24,I$19)</f>
        <v>#VALUE!</v>
      </c>
      <c r="J24" s="76" t="str">
        <f ca="1">IFERROR([1]!EDP($B24,"bid_futures_px"), "")</f>
        <v/>
      </c>
      <c r="K24" s="74" t="e">
        <f ca="1">[1]!EDP($B24,"midortheo_futures_px")</f>
        <v>#VALUE!</v>
      </c>
      <c r="L24" s="77" t="str">
        <f ca="1">IFERROR([1]!EDP($B24,"ask_futures_px"),"")</f>
        <v/>
      </c>
      <c r="M24" s="94" t="e">
        <f t="shared" ca="1" si="11"/>
        <v>#VALUE!</v>
      </c>
      <c r="N24" s="87"/>
      <c r="O24" s="80" t="e">
        <f t="shared" ca="1" si="12"/>
        <v>#VALUE!</v>
      </c>
      <c r="P24" s="78" t="str">
        <f ca="1">IFERROR([1]!EDP($B24,"bid_par_rate")/100,"")</f>
        <v/>
      </c>
      <c r="Q24" s="72" t="str">
        <f ca="1">IFERROR([1]!EDP($B24,"midortheo_par_rate")/100,"#NA")</f>
        <v>#NA</v>
      </c>
      <c r="R24" s="79" t="str">
        <f ca="1">IFERROR([1]!EDP($B24,"ask_par_rate")/100,"")</f>
        <v/>
      </c>
      <c r="S24" s="59"/>
      <c r="T24" s="114" t="str">
        <f t="shared" ca="1" si="13"/>
        <v/>
      </c>
      <c r="U24" s="60" t="e">
        <f ca="1">[1]!EDP($B24,"PV01")</f>
        <v>#VALUE!</v>
      </c>
      <c r="V24" s="60" t="e">
        <f ca="1">[1]!EDP(B24,V$5)</f>
        <v>#VALUE!</v>
      </c>
      <c r="W24" s="11" t="e">
        <f ca="1">[1]!EDP($B24,"fut_init_hedge_ml")</f>
        <v>#VALUE!</v>
      </c>
      <c r="X24" s="62" t="e">
        <f ca="1">[1]!EDP($B24,"settle_futures_px")</f>
        <v>#VALUE!</v>
      </c>
      <c r="Y24" s="61" t="e">
        <f ca="1">[1]!EDP($B24,"settle_par_rate")/100</f>
        <v>#VALUE!</v>
      </c>
      <c r="Z24" s="63" t="str">
        <f ca="1">IFERROR([1]!EDP($B24,"prelim_settle_futures_px"),"not set")</f>
        <v>not set</v>
      </c>
      <c r="AA24" s="63" t="str">
        <f ca="1">IFERROR([1]!EDP($B24,"prelim_settle_par_rate"),"")</f>
        <v/>
      </c>
      <c r="AC24" s="122" t="e">
        <f t="shared" ca="1" si="14"/>
        <v>#VALUE!</v>
      </c>
      <c r="AD24" s="122" t="e">
        <f t="shared" ca="1" si="15"/>
        <v>#VALUE!</v>
      </c>
      <c r="AE24" s="123" t="e">
        <f t="shared" ca="1" si="16"/>
        <v>#VALUE!</v>
      </c>
      <c r="AF24" s="123"/>
      <c r="AG24" s="1" t="str">
        <f t="shared" si="17"/>
        <v>LIYM17</v>
      </c>
      <c r="AH24" s="121" t="e">
        <f t="shared" ca="1" si="18"/>
        <v>#VALUE!</v>
      </c>
    </row>
    <row r="25" spans="2:34" ht="12" customHeight="1" x14ac:dyDescent="0.2">
      <c r="B25" s="84" t="s">
        <v>217</v>
      </c>
      <c r="C25" s="55" t="e">
        <f ca="1">[1]!EDP($B25,"effective_date")</f>
        <v>#VALUE!</v>
      </c>
      <c r="D25" s="55" t="e">
        <f ca="1">[1]!EDP($B25,"maturity_date")</f>
        <v>#VALUE!</v>
      </c>
      <c r="E25" s="56" t="e">
        <f ca="1">[1]!EDP($B25,"fixed_rate")/100</f>
        <v>#VALUE!</v>
      </c>
      <c r="F25" s="57" t="e">
        <f ca="1">[1]!EDP($B25,F$5)/1000</f>
        <v>#VALUE!</v>
      </c>
      <c r="G25" s="57" t="e">
        <f ca="1">[1]!EDP($B25,G$19)/1000</f>
        <v>#VALUE!</v>
      </c>
      <c r="H25" s="116" t="e">
        <f ca="1">[1]!EDP($B25,H$19)</f>
        <v>#VALUE!</v>
      </c>
      <c r="I25" s="116" t="e">
        <f ca="1">[1]!EDP($B25,I$19)</f>
        <v>#VALUE!</v>
      </c>
      <c r="J25" s="76" t="str">
        <f ca="1">IFERROR([1]!EDP($B25,"bid_futures_px"), "")</f>
        <v/>
      </c>
      <c r="K25" s="74" t="e">
        <f ca="1">[1]!EDP($B25,"midortheo_futures_px")</f>
        <v>#VALUE!</v>
      </c>
      <c r="L25" s="77" t="str">
        <f ca="1">IFERROR([1]!EDP($B25,"ask_futures_px"),"")</f>
        <v/>
      </c>
      <c r="M25" s="94" t="e">
        <f t="shared" ca="1" si="11"/>
        <v>#VALUE!</v>
      </c>
      <c r="N25" s="87"/>
      <c r="O25" s="80" t="e">
        <f t="shared" ca="1" si="12"/>
        <v>#VALUE!</v>
      </c>
      <c r="P25" s="78" t="str">
        <f ca="1">IFERROR([1]!EDP($B25,"bid_par_rate")/100,"")</f>
        <v/>
      </c>
      <c r="Q25" s="72" t="str">
        <f ca="1">IFERROR([1]!EDP($B25,"midortheo_par_rate")/100,"#NA")</f>
        <v>#NA</v>
      </c>
      <c r="R25" s="79" t="str">
        <f ca="1">IFERROR([1]!EDP($B25,"ask_par_rate")/100,"")</f>
        <v/>
      </c>
      <c r="S25" s="59"/>
      <c r="T25" s="114" t="str">
        <f t="shared" ca="1" si="13"/>
        <v/>
      </c>
      <c r="U25" s="60" t="e">
        <f ca="1">[1]!EDP($B25,"PV01")</f>
        <v>#VALUE!</v>
      </c>
      <c r="V25" s="60" t="e">
        <f ca="1">[1]!EDP(B25,V$5)</f>
        <v>#VALUE!</v>
      </c>
      <c r="W25" s="11" t="e">
        <f ca="1">[1]!EDP($B25,"fut_init_hedge_ml")</f>
        <v>#VALUE!</v>
      </c>
      <c r="X25" s="62" t="e">
        <f ca="1">[1]!EDP($B25,"settle_futures_px")</f>
        <v>#VALUE!</v>
      </c>
      <c r="Y25" s="61" t="e">
        <f ca="1">[1]!EDP($B25,"settle_par_rate")/100</f>
        <v>#VALUE!</v>
      </c>
      <c r="Z25" s="63" t="str">
        <f ca="1">IFERROR([1]!EDP($B25,"prelim_settle_futures_px"),"not set")</f>
        <v>not set</v>
      </c>
      <c r="AA25" s="63" t="str">
        <f ca="1">IFERROR([1]!EDP($B25,"prelim_settle_par_rate"),"")</f>
        <v/>
      </c>
      <c r="AC25" s="122" t="e">
        <f t="shared" ca="1" si="14"/>
        <v>#VALUE!</v>
      </c>
      <c r="AD25" s="122" t="e">
        <f t="shared" ca="1" si="15"/>
        <v>#VALUE!</v>
      </c>
      <c r="AE25" s="123" t="e">
        <f t="shared" ca="1" si="16"/>
        <v>#VALUE!</v>
      </c>
      <c r="AF25" s="123"/>
      <c r="AG25" s="1" t="str">
        <f t="shared" si="17"/>
        <v>LIYM18</v>
      </c>
      <c r="AH25" s="121" t="e">
        <f t="shared" ca="1" si="18"/>
        <v>#VALUE!</v>
      </c>
    </row>
    <row r="26" spans="2:34" ht="12" customHeight="1" x14ac:dyDescent="0.2">
      <c r="B26" s="84" t="s">
        <v>214</v>
      </c>
      <c r="C26" s="55" t="e">
        <f ca="1">[1]!EDP($B26,"effective_date")</f>
        <v>#VALUE!</v>
      </c>
      <c r="D26" s="55" t="e">
        <f ca="1">[1]!EDP($B26,"maturity_date")</f>
        <v>#VALUE!</v>
      </c>
      <c r="E26" s="56" t="e">
        <f ca="1">[1]!EDP($B26,"fixed_rate")/100</f>
        <v>#VALUE!</v>
      </c>
      <c r="F26" s="57" t="e">
        <f ca="1">[1]!EDP($B26,F$5)/1000</f>
        <v>#VALUE!</v>
      </c>
      <c r="G26" s="57" t="e">
        <f ca="1">[1]!EDP($B26,G$19)/1000</f>
        <v>#VALUE!</v>
      </c>
      <c r="H26" s="116" t="e">
        <f ca="1">[1]!EDP($B26,H$19)</f>
        <v>#VALUE!</v>
      </c>
      <c r="I26" s="116" t="e">
        <f ca="1">[1]!EDP($B26,I$19)</f>
        <v>#VALUE!</v>
      </c>
      <c r="J26" s="76" t="str">
        <f ca="1">IFERROR([1]!EDP($B26,"bid_futures_px"), "")</f>
        <v/>
      </c>
      <c r="K26" s="74" t="e">
        <f ca="1">[1]!EDP($B26,"midortheo_futures_px")</f>
        <v>#VALUE!</v>
      </c>
      <c r="L26" s="77" t="str">
        <f ca="1">IFERROR([1]!EDP($B26,"ask_futures_px"),"")</f>
        <v/>
      </c>
      <c r="M26" s="94" t="e">
        <f t="shared" ca="1" si="11"/>
        <v>#VALUE!</v>
      </c>
      <c r="N26" s="87"/>
      <c r="O26" s="80" t="e">
        <f t="shared" ca="1" si="12"/>
        <v>#VALUE!</v>
      </c>
      <c r="P26" s="78" t="str">
        <f ca="1">IFERROR([1]!EDP($B26,"bid_par_rate")/100,"")</f>
        <v/>
      </c>
      <c r="Q26" s="72" t="str">
        <f ca="1">IFERROR([1]!EDP($B26,"midortheo_par_rate")/100,"#NA")</f>
        <v>#NA</v>
      </c>
      <c r="R26" s="79" t="str">
        <f ca="1">IFERROR([1]!EDP($B26,"ask_par_rate")/100,"")</f>
        <v/>
      </c>
      <c r="S26" s="59"/>
      <c r="T26" s="114" t="str">
        <f t="shared" ca="1" si="13"/>
        <v/>
      </c>
      <c r="U26" s="60" t="e">
        <f ca="1">[1]!EDP($B26,"PV01")</f>
        <v>#VALUE!</v>
      </c>
      <c r="V26" s="60" t="e">
        <f ca="1">[1]!EDP(B26,V$5)</f>
        <v>#VALUE!</v>
      </c>
      <c r="W26" s="11" t="e">
        <f ca="1">[1]!EDP($B26,"fut_init_hedge_ml")</f>
        <v>#VALUE!</v>
      </c>
      <c r="X26" s="62" t="e">
        <f ca="1">[1]!EDP($B26,"settle_futures_px")</f>
        <v>#VALUE!</v>
      </c>
      <c r="Y26" s="61" t="e">
        <f ca="1">[1]!EDP($B26,"settle_par_rate")/100</f>
        <v>#VALUE!</v>
      </c>
      <c r="Z26" s="63" t="str">
        <f ca="1">IFERROR([1]!EDP($B26,"prelim_settle_futures_px"),"not set")</f>
        <v>not set</v>
      </c>
      <c r="AA26" s="63" t="str">
        <f ca="1">IFERROR([1]!EDP($B26,"prelim_settle_par_rate"),"")</f>
        <v/>
      </c>
      <c r="AC26" s="122" t="e">
        <f t="shared" ca="1" si="14"/>
        <v>#VALUE!</v>
      </c>
      <c r="AD26" s="122" t="e">
        <f t="shared" ca="1" si="15"/>
        <v>#VALUE!</v>
      </c>
      <c r="AE26" s="123" t="e">
        <f t="shared" ca="1" si="16"/>
        <v>#VALUE!</v>
      </c>
      <c r="AF26" s="123"/>
      <c r="AG26" s="1" t="str">
        <f t="shared" si="17"/>
        <v>LIYM19</v>
      </c>
      <c r="AH26" s="121" t="e">
        <f t="shared" ca="1" si="18"/>
        <v>#VALUE!</v>
      </c>
    </row>
    <row r="27" spans="2:34" ht="12" customHeight="1" x14ac:dyDescent="0.2">
      <c r="B27" s="84"/>
      <c r="C27" s="55" t="e">
        <f ca="1">[1]!EDP($B27,"effective_date")</f>
        <v>#VALUE!</v>
      </c>
      <c r="D27" s="55" t="e">
        <f ca="1">[1]!EDP($B27,"maturity_date")</f>
        <v>#VALUE!</v>
      </c>
      <c r="E27" s="56" t="e">
        <f ca="1">[1]!EDP($B27,"fixed_rate")/100</f>
        <v>#VALUE!</v>
      </c>
      <c r="F27" s="57" t="e">
        <f ca="1">[1]!EDP($B27,F$5)/1000</f>
        <v>#VALUE!</v>
      </c>
      <c r="G27" s="57" t="e">
        <f ca="1">[1]!EDP($B27,G$19)/1000</f>
        <v>#VALUE!</v>
      </c>
      <c r="H27" s="116" t="e">
        <f ca="1">[1]!EDP($B27,H$19)</f>
        <v>#VALUE!</v>
      </c>
      <c r="I27" s="116" t="e">
        <f ca="1">[1]!EDP($B27,I$19)</f>
        <v>#VALUE!</v>
      </c>
      <c r="J27" s="76" t="str">
        <f ca="1">IFERROR([1]!EDP($B27,"bid_futures_px"), "")</f>
        <v/>
      </c>
      <c r="K27" s="74" t="e">
        <f ca="1">[1]!EDP($B27,"midortheo_futures_px")</f>
        <v>#VALUE!</v>
      </c>
      <c r="L27" s="77" t="str">
        <f ca="1">IFERROR([1]!EDP($B27,"ask_futures_px"),"")</f>
        <v/>
      </c>
      <c r="M27" s="94" t="e">
        <f t="shared" ref="M27:M28" ca="1" si="19">L27-J27</f>
        <v>#VALUE!</v>
      </c>
      <c r="N27" s="87"/>
      <c r="O27" s="80" t="e">
        <f t="shared" ref="O27:O28" ca="1" si="20">(K27-X27)</f>
        <v>#VALUE!</v>
      </c>
      <c r="P27" s="78" t="str">
        <f ca="1">IFERROR([1]!EDP($B27,"bid_par_rate")/100,"")</f>
        <v/>
      </c>
      <c r="Q27" s="72" t="str">
        <f ca="1">IFERROR([1]!EDP($B27,"midortheo_par_rate")/100,"#NA")</f>
        <v>#NA</v>
      </c>
      <c r="R27" s="79" t="str">
        <f ca="1">IFERROR([1]!EDP($B27,"ask_par_rate")/100,"")</f>
        <v/>
      </c>
      <c r="S27" s="59"/>
      <c r="T27" s="114" t="str">
        <f t="shared" ref="T27:T28" ca="1" si="21">IFERROR((Q27-Y27)*10000,"")</f>
        <v/>
      </c>
      <c r="U27" s="60" t="e">
        <f ca="1">[1]!EDP($B27,"PV01")</f>
        <v>#VALUE!</v>
      </c>
      <c r="V27" s="60" t="e">
        <f ca="1">[1]!EDP(B27,V$5)</f>
        <v>#VALUE!</v>
      </c>
      <c r="W27" s="11" t="e">
        <f ca="1">[1]!EDP($B27,"fut_init_hedge_ml")</f>
        <v>#VALUE!</v>
      </c>
      <c r="X27" s="62" t="e">
        <f ca="1">[1]!EDP($B27,"settle_futures_px")</f>
        <v>#VALUE!</v>
      </c>
      <c r="Y27" s="61" t="e">
        <f ca="1">[1]!EDP($B27,"settle_par_rate")/100</f>
        <v>#VALUE!</v>
      </c>
      <c r="Z27" s="63" t="str">
        <f ca="1">IFERROR([1]!EDP($B27,"prelim_settle_futures_px"),"not set")</f>
        <v>not set</v>
      </c>
      <c r="AA27" s="63" t="str">
        <f ca="1">IFERROR([1]!EDP($B27,"prelim_settle_par_rate"),"")</f>
        <v/>
      </c>
      <c r="AC27" s="122" t="e">
        <f t="shared" ref="AC27:AC28" ca="1" si="22">U27/1000</f>
        <v>#VALUE!</v>
      </c>
      <c r="AD27" s="122" t="e">
        <f t="shared" ref="AD27:AD28" ca="1" si="23">W27/1000</f>
        <v>#VALUE!</v>
      </c>
      <c r="AE27" s="123" t="e">
        <f t="shared" ref="AE27:AE28" ca="1" si="24">AD27/AC27</f>
        <v>#VALUE!</v>
      </c>
      <c r="AF27" s="123"/>
      <c r="AG27" s="1">
        <f t="shared" ref="AG27:AG28" si="25">B27</f>
        <v>0</v>
      </c>
      <c r="AH27" s="121" t="e">
        <f t="shared" ref="AH27:AH28" ca="1" si="26">F27/U27*10</f>
        <v>#VALUE!</v>
      </c>
    </row>
    <row r="28" spans="2:34" ht="12" customHeight="1" x14ac:dyDescent="0.2">
      <c r="B28" s="84"/>
      <c r="C28" s="55" t="e">
        <f ca="1">[1]!EDP($B28,"effective_date")</f>
        <v>#VALUE!</v>
      </c>
      <c r="D28" s="55" t="e">
        <f ca="1">[1]!EDP($B28,"maturity_date")</f>
        <v>#VALUE!</v>
      </c>
      <c r="E28" s="56" t="e">
        <f ca="1">[1]!EDP($B28,"fixed_rate")/100</f>
        <v>#VALUE!</v>
      </c>
      <c r="F28" s="57" t="e">
        <f ca="1">[1]!EDP($B28,F$5)/1000</f>
        <v>#VALUE!</v>
      </c>
      <c r="G28" s="57" t="e">
        <f ca="1">[1]!EDP($B28,G$19)/1000</f>
        <v>#VALUE!</v>
      </c>
      <c r="H28" s="116" t="e">
        <f ca="1">[1]!EDP($B28,H$19)</f>
        <v>#VALUE!</v>
      </c>
      <c r="I28" s="116" t="e">
        <f ca="1">[1]!EDP($B28,I$19)</f>
        <v>#VALUE!</v>
      </c>
      <c r="J28" s="76" t="str">
        <f ca="1">IFERROR([1]!EDP($B28,"bid_futures_px"), "")</f>
        <v/>
      </c>
      <c r="K28" s="74" t="e">
        <f ca="1">[1]!EDP($B28,"midortheo_futures_px")</f>
        <v>#VALUE!</v>
      </c>
      <c r="L28" s="77" t="str">
        <f ca="1">IFERROR([1]!EDP($B28,"ask_futures_px"),"")</f>
        <v/>
      </c>
      <c r="M28" s="94" t="e">
        <f t="shared" ca="1" si="19"/>
        <v>#VALUE!</v>
      </c>
      <c r="N28" s="87"/>
      <c r="O28" s="80" t="e">
        <f t="shared" ca="1" si="20"/>
        <v>#VALUE!</v>
      </c>
      <c r="P28" s="78" t="str">
        <f ca="1">IFERROR([1]!EDP($B28,"bid_par_rate")/100,"")</f>
        <v/>
      </c>
      <c r="Q28" s="72" t="str">
        <f ca="1">IFERROR([1]!EDP($B28,"midortheo_par_rate")/100,"#NA")</f>
        <v>#NA</v>
      </c>
      <c r="R28" s="79" t="str">
        <f ca="1">IFERROR([1]!EDP($B28,"ask_par_rate")/100,"")</f>
        <v/>
      </c>
      <c r="S28" s="59"/>
      <c r="T28" s="114" t="str">
        <f t="shared" ca="1" si="21"/>
        <v/>
      </c>
      <c r="U28" s="60" t="e">
        <f ca="1">[1]!EDP($B28,"PV01")</f>
        <v>#VALUE!</v>
      </c>
      <c r="V28" s="60" t="e">
        <f ca="1">[1]!EDP(B28,V$5)</f>
        <v>#VALUE!</v>
      </c>
      <c r="W28" s="11" t="e">
        <f ca="1">[1]!EDP($B28,"fut_init_hedge_ml")</f>
        <v>#VALUE!</v>
      </c>
      <c r="X28" s="62" t="e">
        <f ca="1">[1]!EDP($B28,"settle_futures_px")</f>
        <v>#VALUE!</v>
      </c>
      <c r="Y28" s="61" t="e">
        <f ca="1">[1]!EDP($B28,"settle_par_rate")/100</f>
        <v>#VALUE!</v>
      </c>
      <c r="Z28" s="63" t="str">
        <f ca="1">IFERROR([1]!EDP($B28,"prelim_settle_futures_px"),"not set")</f>
        <v>not set</v>
      </c>
      <c r="AA28" s="63" t="str">
        <f ca="1">IFERROR([1]!EDP($B28,"prelim_settle_par_rate"),"")</f>
        <v/>
      </c>
      <c r="AC28" s="122" t="e">
        <f t="shared" ca="1" si="22"/>
        <v>#VALUE!</v>
      </c>
      <c r="AD28" s="122" t="e">
        <f t="shared" ca="1" si="23"/>
        <v>#VALUE!</v>
      </c>
      <c r="AE28" s="123" t="e">
        <f t="shared" ca="1" si="24"/>
        <v>#VALUE!</v>
      </c>
      <c r="AF28" s="123"/>
      <c r="AG28" s="1">
        <f t="shared" si="25"/>
        <v>0</v>
      </c>
      <c r="AH28" s="121" t="e">
        <f t="shared" ca="1" si="26"/>
        <v>#VALUE!</v>
      </c>
    </row>
  </sheetData>
  <mergeCells count="8">
    <mergeCell ref="AC3:AH4"/>
    <mergeCell ref="B1:AA2"/>
    <mergeCell ref="B18:B19"/>
    <mergeCell ref="M4:N4"/>
    <mergeCell ref="J3:L4"/>
    <mergeCell ref="P3:R4"/>
    <mergeCell ref="U3:W4"/>
    <mergeCell ref="M18:N18"/>
  </mergeCells>
  <pageMargins left="0.7" right="0.7" top="0.75" bottom="0.75" header="0.3" footer="0.3"/>
  <pageSetup scale="44"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A8860-601E-4DB1-A413-2029082ADC6D}">
  <dimension ref="B3:L38"/>
  <sheetViews>
    <sheetView workbookViewId="0">
      <selection activeCell="C19" sqref="C19"/>
    </sheetView>
  </sheetViews>
  <sheetFormatPr defaultRowHeight="15" x14ac:dyDescent="0.25"/>
  <cols>
    <col min="2" max="2" width="8.85546875" bestFit="1" customWidth="1"/>
    <col min="3" max="3" width="17.28515625" bestFit="1" customWidth="1"/>
    <col min="4" max="5" width="12.7109375" customWidth="1"/>
    <col min="6" max="6" width="8.28515625" customWidth="1"/>
    <col min="7" max="7" width="7.140625" customWidth="1"/>
    <col min="8" max="9" width="12.7109375" customWidth="1"/>
    <col min="10" max="10" width="8.28515625" customWidth="1"/>
    <col min="11" max="11" width="10" bestFit="1" customWidth="1"/>
    <col min="12" max="12" width="5.140625" bestFit="1" customWidth="1"/>
  </cols>
  <sheetData>
    <row r="3" spans="2:12" x14ac:dyDescent="0.25">
      <c r="B3" s="155" t="s">
        <v>197</v>
      </c>
      <c r="C3" s="143"/>
      <c r="D3" s="155" t="s">
        <v>190</v>
      </c>
      <c r="E3" s="142"/>
      <c r="F3" s="158" t="s">
        <v>160</v>
      </c>
      <c r="G3" s="172" t="s">
        <v>210</v>
      </c>
      <c r="H3" s="155" t="s">
        <v>198</v>
      </c>
      <c r="I3" s="142"/>
      <c r="J3" s="158" t="s">
        <v>196</v>
      </c>
      <c r="K3" s="160">
        <v>100000</v>
      </c>
      <c r="L3" s="143" t="s">
        <v>188</v>
      </c>
    </row>
    <row r="4" spans="2:12" x14ac:dyDescent="0.25">
      <c r="B4" s="147" t="s">
        <v>169</v>
      </c>
      <c r="C4" s="151" t="s">
        <v>112</v>
      </c>
      <c r="D4" s="147" t="s">
        <v>192</v>
      </c>
      <c r="E4" s="148" t="s">
        <v>193</v>
      </c>
      <c r="F4" s="159" t="s">
        <v>191</v>
      </c>
      <c r="G4" s="173" t="s">
        <v>170</v>
      </c>
      <c r="H4" s="147" t="s">
        <v>194</v>
      </c>
      <c r="I4" s="148" t="s">
        <v>195</v>
      </c>
      <c r="J4" s="159" t="s">
        <v>191</v>
      </c>
      <c r="K4" s="147" t="s">
        <v>189</v>
      </c>
      <c r="L4" s="151"/>
    </row>
    <row r="5" spans="2:12" x14ac:dyDescent="0.25">
      <c r="B5" s="144" t="s">
        <v>218</v>
      </c>
      <c r="C5" s="145" t="e">
        <f ca="1">[1]!EDP(B5,$C$4)</f>
        <v>#VALUE!</v>
      </c>
      <c r="D5" s="152" t="e">
        <f ca="1">[1]!EDP($B5,D$4)</f>
        <v>#VALUE!</v>
      </c>
      <c r="E5" s="139" t="e">
        <f ca="1">[1]!EDP($B5,E$4)</f>
        <v>#VALUE!</v>
      </c>
      <c r="F5" s="156" t="e">
        <f ca="1">E5-D5</f>
        <v>#VALUE!</v>
      </c>
      <c r="G5" s="174" t="e">
        <f ca="1">F5/([1]!EDP(B5,"tick_size")/1000)</f>
        <v>#VALUE!</v>
      </c>
      <c r="H5" s="152" t="e">
        <f ca="1">[1]!EDP($B5,H$4)</f>
        <v>#VALUE!</v>
      </c>
      <c r="I5" s="139" t="e">
        <f ca="1">[1]!EDP($B5,I$4)</f>
        <v>#VALUE!</v>
      </c>
      <c r="J5" s="146" t="e">
        <f ca="1">H5-I5</f>
        <v>#VALUE!</v>
      </c>
      <c r="K5" s="163" t="e">
        <f ca="1">+$K$3/([1]!EDP(B5,"DV01")-2.6)</f>
        <v>#VALUE!</v>
      </c>
      <c r="L5" s="145" t="s">
        <v>199</v>
      </c>
    </row>
    <row r="6" spans="2:12" x14ac:dyDescent="0.25">
      <c r="B6" s="144" t="s">
        <v>219</v>
      </c>
      <c r="C6" s="145" t="e">
        <f ca="1">[1]!EDP(B6,$C$4)</f>
        <v>#VALUE!</v>
      </c>
      <c r="D6" s="152" t="e">
        <f ca="1">[1]!EDP($B6,D$4)</f>
        <v>#VALUE!</v>
      </c>
      <c r="E6" s="139" t="e">
        <f ca="1">[1]!EDP($B6,E$4)</f>
        <v>#VALUE!</v>
      </c>
      <c r="F6" s="156" t="e">
        <f t="shared" ref="F6:F10" ca="1" si="0">E6-D6</f>
        <v>#VALUE!</v>
      </c>
      <c r="G6" s="175" t="e">
        <f ca="1">F6/([1]!EDP(B6,"tick_size")/1000)</f>
        <v>#VALUE!</v>
      </c>
      <c r="H6" s="152" t="e">
        <f ca="1">[1]!EDP($B6,H$4)</f>
        <v>#VALUE!</v>
      </c>
      <c r="I6" s="139" t="e">
        <f ca="1">[1]!EDP($B6,I$4)</f>
        <v>#VALUE!</v>
      </c>
      <c r="J6" s="146" t="e">
        <f t="shared" ref="J6:J10" ca="1" si="1">H6-I6</f>
        <v>#VALUE!</v>
      </c>
      <c r="K6" s="150" t="e">
        <f ca="1">+$K$3/([1]!EDP(B6,"DV01")-2.6)</f>
        <v>#VALUE!</v>
      </c>
      <c r="L6" s="145"/>
    </row>
    <row r="7" spans="2:12" x14ac:dyDescent="0.25">
      <c r="B7" s="144" t="s">
        <v>220</v>
      </c>
      <c r="C7" s="145" t="e">
        <f ca="1">[1]!EDP(B7,$C$4)</f>
        <v>#VALUE!</v>
      </c>
      <c r="D7" s="152" t="e">
        <f ca="1">[1]!EDP($B7,D$4)</f>
        <v>#VALUE!</v>
      </c>
      <c r="E7" s="139" t="e">
        <f ca="1">[1]!EDP($B7,E$4)</f>
        <v>#VALUE!</v>
      </c>
      <c r="F7" s="156" t="e">
        <f t="shared" ref="F7" ca="1" si="2">E7-D7</f>
        <v>#VALUE!</v>
      </c>
      <c r="G7" s="175" t="e">
        <f ca="1">F7/([1]!EDP(B7,"tick_size")/1000)</f>
        <v>#VALUE!</v>
      </c>
      <c r="H7" s="152" t="e">
        <f ca="1">[1]!EDP($B7,H$4)</f>
        <v>#VALUE!</v>
      </c>
      <c r="I7" s="139" t="e">
        <f ca="1">[1]!EDP($B7,I$4)</f>
        <v>#VALUE!</v>
      </c>
      <c r="J7" s="146" t="e">
        <f t="shared" ref="J7" ca="1" si="3">H7-I7</f>
        <v>#VALUE!</v>
      </c>
      <c r="K7" s="165" t="e">
        <f ca="1">+$K$3/([1]!EDP(B7,"DV01")-2.6)</f>
        <v>#VALUE!</v>
      </c>
      <c r="L7" s="145"/>
    </row>
    <row r="8" spans="2:12" x14ac:dyDescent="0.25">
      <c r="B8" s="144" t="s">
        <v>221</v>
      </c>
      <c r="C8" s="145" t="e">
        <f ca="1">[1]!EDP(B8,$C$4)</f>
        <v>#VALUE!</v>
      </c>
      <c r="D8" s="152" t="e">
        <f ca="1">[1]!EDP($B8,D$4)</f>
        <v>#VALUE!</v>
      </c>
      <c r="E8" s="139" t="e">
        <f ca="1">[1]!EDP($B8,E$4)</f>
        <v>#VALUE!</v>
      </c>
      <c r="F8" s="156" t="e">
        <f t="shared" ca="1" si="0"/>
        <v>#VALUE!</v>
      </c>
      <c r="G8" s="175" t="e">
        <f ca="1">F8/([1]!EDP(B8,"tick_size")/1000)</f>
        <v>#VALUE!</v>
      </c>
      <c r="H8" s="152" t="e">
        <f ca="1">[1]!EDP($B8,H$4)</f>
        <v>#VALUE!</v>
      </c>
      <c r="I8" s="139" t="e">
        <f ca="1">[1]!EDP($B8,I$4)</f>
        <v>#VALUE!</v>
      </c>
      <c r="J8" s="146" t="e">
        <f t="shared" ca="1" si="1"/>
        <v>#VALUE!</v>
      </c>
      <c r="K8" s="165" t="e">
        <f ca="1">+$K$3/([1]!EDP(B8,"DV01")-2.6)</f>
        <v>#VALUE!</v>
      </c>
      <c r="L8" s="145"/>
    </row>
    <row r="9" spans="2:12" x14ac:dyDescent="0.25">
      <c r="B9" s="144" t="s">
        <v>222</v>
      </c>
      <c r="C9" s="145" t="e">
        <f ca="1">[1]!EDP(B9,$C$4)</f>
        <v>#VALUE!</v>
      </c>
      <c r="D9" s="152" t="e">
        <f ca="1">[1]!EDP($B9,D$4)</f>
        <v>#VALUE!</v>
      </c>
      <c r="E9" s="139" t="e">
        <f ca="1">[1]!EDP($B9,E$4)</f>
        <v>#VALUE!</v>
      </c>
      <c r="F9" s="156" t="e">
        <f t="shared" ca="1" si="0"/>
        <v>#VALUE!</v>
      </c>
      <c r="G9" s="175" t="e">
        <f ca="1">F9/([1]!EDP(B9,"tick_size")/1000)</f>
        <v>#VALUE!</v>
      </c>
      <c r="H9" s="152" t="e">
        <f ca="1">[1]!EDP($B9,H$4)</f>
        <v>#VALUE!</v>
      </c>
      <c r="I9" s="139" t="e">
        <f ca="1">[1]!EDP($B9,I$4)</f>
        <v>#VALUE!</v>
      </c>
      <c r="J9" s="146" t="e">
        <f t="shared" ca="1" si="1"/>
        <v>#VALUE!</v>
      </c>
      <c r="K9" s="167" t="e">
        <f ca="1">+$K$3/([1]!EDP(B9,"DV01")-2.6)</f>
        <v>#VALUE!</v>
      </c>
      <c r="L9" s="145"/>
    </row>
    <row r="10" spans="2:12" x14ac:dyDescent="0.25">
      <c r="B10" s="147" t="s">
        <v>223</v>
      </c>
      <c r="C10" s="151" t="e">
        <f ca="1">[1]!EDP(B10,$C$4)</f>
        <v>#VALUE!</v>
      </c>
      <c r="D10" s="153" t="e">
        <f ca="1">[1]!EDP($B10,D$4)</f>
        <v>#VALUE!</v>
      </c>
      <c r="E10" s="154" t="e">
        <f ca="1">[1]!EDP($B10,E$4)</f>
        <v>#VALUE!</v>
      </c>
      <c r="F10" s="157" t="e">
        <f t="shared" ca="1" si="0"/>
        <v>#VALUE!</v>
      </c>
      <c r="G10" s="176" t="e">
        <f ca="1">F10/([1]!EDP(B10,"tick_size")/1000)</f>
        <v>#VALUE!</v>
      </c>
      <c r="H10" s="153" t="e">
        <f ca="1">[1]!EDP($B10,H$4)</f>
        <v>#VALUE!</v>
      </c>
      <c r="I10" s="154" t="e">
        <f ca="1">[1]!EDP($B10,I$4)</f>
        <v>#VALUE!</v>
      </c>
      <c r="J10" s="149" t="e">
        <f t="shared" ca="1" si="1"/>
        <v>#VALUE!</v>
      </c>
      <c r="K10" s="169" t="e">
        <f ca="1">+$K$3/([1]!EDP(B10,"DV01")-2.6)</f>
        <v>#VALUE!</v>
      </c>
      <c r="L10" s="151"/>
    </row>
    <row r="13" spans="2:12" x14ac:dyDescent="0.25">
      <c r="B13" t="s">
        <v>201</v>
      </c>
      <c r="C13" t="s">
        <v>200</v>
      </c>
      <c r="D13" s="161">
        <f>K3</f>
        <v>100000</v>
      </c>
      <c r="E13" t="str">
        <f>L3</f>
        <v>dv01</v>
      </c>
    </row>
    <row r="14" spans="2:12" x14ac:dyDescent="0.25">
      <c r="B14" t="s">
        <v>224</v>
      </c>
      <c r="C14" s="177">
        <v>35.93</v>
      </c>
      <c r="D14" s="162">
        <f t="shared" ref="D14:D19" si="4">$D$13/C14</f>
        <v>2783.1895352073475</v>
      </c>
      <c r="I14" s="141"/>
    </row>
    <row r="15" spans="2:12" x14ac:dyDescent="0.25">
      <c r="B15" t="s">
        <v>225</v>
      </c>
      <c r="C15" s="177">
        <v>46.34</v>
      </c>
      <c r="D15" s="164">
        <f t="shared" si="4"/>
        <v>2157.9628830384117</v>
      </c>
      <c r="I15" s="141"/>
    </row>
    <row r="16" spans="2:12" x14ac:dyDescent="0.25">
      <c r="B16" t="s">
        <v>226</v>
      </c>
      <c r="C16" s="177">
        <v>77.89</v>
      </c>
      <c r="D16" s="166">
        <f t="shared" si="4"/>
        <v>1283.8618564642445</v>
      </c>
    </row>
    <row r="17" spans="2:12" x14ac:dyDescent="0.25">
      <c r="B17" t="s">
        <v>227</v>
      </c>
      <c r="C17" s="177">
        <v>114.878</v>
      </c>
      <c r="D17" s="168">
        <f t="shared" si="4"/>
        <v>870.48869235188636</v>
      </c>
    </row>
    <row r="18" spans="2:12" x14ac:dyDescent="0.25">
      <c r="B18" t="s">
        <v>228</v>
      </c>
      <c r="C18" s="177">
        <v>191.27</v>
      </c>
      <c r="D18" s="141">
        <f t="shared" si="4"/>
        <v>522.82114288701837</v>
      </c>
    </row>
    <row r="19" spans="2:12" x14ac:dyDescent="0.25">
      <c r="B19" t="s">
        <v>229</v>
      </c>
      <c r="C19" s="177">
        <v>318.625</v>
      </c>
      <c r="D19" s="141">
        <f t="shared" si="4"/>
        <v>313.84856806590818</v>
      </c>
    </row>
    <row r="22" spans="2:12" x14ac:dyDescent="0.25">
      <c r="B22" s="155" t="s">
        <v>197</v>
      </c>
      <c r="C22" s="143"/>
      <c r="D22" s="155" t="s">
        <v>190</v>
      </c>
      <c r="E22" s="142"/>
      <c r="F22" s="158" t="s">
        <v>160</v>
      </c>
      <c r="G22" s="172"/>
      <c r="H22" s="155" t="s">
        <v>198</v>
      </c>
      <c r="I22" s="142"/>
      <c r="J22" s="158" t="s">
        <v>196</v>
      </c>
      <c r="K22" s="160">
        <v>100000</v>
      </c>
      <c r="L22" s="143" t="s">
        <v>188</v>
      </c>
    </row>
    <row r="23" spans="2:12" x14ac:dyDescent="0.25">
      <c r="B23" s="147" t="s">
        <v>169</v>
      </c>
      <c r="C23" s="151" t="s">
        <v>112</v>
      </c>
      <c r="D23" s="147" t="s">
        <v>192</v>
      </c>
      <c r="E23" s="148" t="s">
        <v>193</v>
      </c>
      <c r="F23" s="159" t="s">
        <v>191</v>
      </c>
      <c r="G23" s="173"/>
      <c r="H23" s="147" t="s">
        <v>194</v>
      </c>
      <c r="I23" s="148" t="s">
        <v>195</v>
      </c>
      <c r="J23" s="159" t="s">
        <v>191</v>
      </c>
      <c r="K23" s="147" t="s">
        <v>189</v>
      </c>
      <c r="L23" s="151"/>
    </row>
    <row r="24" spans="2:12" x14ac:dyDescent="0.25">
      <c r="B24" s="144" t="s">
        <v>218</v>
      </c>
      <c r="C24" s="145" t="s">
        <v>202</v>
      </c>
      <c r="D24" s="152">
        <v>100.194</v>
      </c>
      <c r="E24" s="139">
        <v>100.2</v>
      </c>
      <c r="F24" s="156">
        <v>6.0000000000002274E-3</v>
      </c>
      <c r="G24" s="139"/>
      <c r="H24" s="152">
        <v>2.6516999999999999</v>
      </c>
      <c r="I24" s="139">
        <v>2.6486999999999998</v>
      </c>
      <c r="J24" s="146">
        <v>3.0000000000001137E-3</v>
      </c>
      <c r="K24" s="163">
        <v>5112.4744376278122</v>
      </c>
      <c r="L24" s="145" t="s">
        <v>199</v>
      </c>
    </row>
    <row r="25" spans="2:12" x14ac:dyDescent="0.25">
      <c r="B25" s="144" t="s">
        <v>219</v>
      </c>
      <c r="C25" s="145" t="s">
        <v>203</v>
      </c>
      <c r="D25" s="152">
        <v>100.402</v>
      </c>
      <c r="E25" s="139">
        <v>100.41200000000001</v>
      </c>
      <c r="F25" s="156">
        <v>1.0000000000005116E-2</v>
      </c>
      <c r="G25" s="139"/>
      <c r="H25" s="152">
        <v>2.6116999999999999</v>
      </c>
      <c r="I25" s="139">
        <v>2.6082000000000001</v>
      </c>
      <c r="J25" s="146">
        <v>3.4999999999998366E-3</v>
      </c>
      <c r="K25" s="150">
        <v>3444.7123665173963</v>
      </c>
      <c r="L25" s="145"/>
    </row>
    <row r="26" spans="2:12" x14ac:dyDescent="0.25">
      <c r="B26" s="144" t="s">
        <v>220</v>
      </c>
      <c r="C26" s="145" t="s">
        <v>204</v>
      </c>
      <c r="D26" s="152">
        <v>100.58</v>
      </c>
      <c r="E26" s="139">
        <v>100.58499999999999</v>
      </c>
      <c r="F26" s="156">
        <v>4.9999999999954525E-3</v>
      </c>
      <c r="G26" s="139"/>
      <c r="H26" s="152">
        <v>2.5983000000000001</v>
      </c>
      <c r="I26" s="139">
        <v>2.597</v>
      </c>
      <c r="J26" s="146">
        <v>1.3000000000000789E-3</v>
      </c>
      <c r="K26" s="165">
        <v>2607.5619295958277</v>
      </c>
      <c r="L26" s="145"/>
    </row>
    <row r="27" spans="2:12" x14ac:dyDescent="0.25">
      <c r="B27" s="144" t="s">
        <v>221</v>
      </c>
      <c r="C27" s="145" t="s">
        <v>205</v>
      </c>
      <c r="D27" s="152">
        <v>100.66</v>
      </c>
      <c r="E27" s="139">
        <v>100.68</v>
      </c>
      <c r="F27" s="156">
        <v>2.0000000000010232E-2</v>
      </c>
      <c r="G27" s="139"/>
      <c r="H27" s="152">
        <v>2.6103999999999998</v>
      </c>
      <c r="I27" s="139">
        <v>2.6061000000000001</v>
      </c>
      <c r="J27" s="146">
        <v>4.2999999999997485E-3</v>
      </c>
      <c r="K27" s="165">
        <v>2108.8148460565162</v>
      </c>
      <c r="L27" s="145"/>
    </row>
    <row r="28" spans="2:12" x14ac:dyDescent="0.25">
      <c r="B28" s="144" t="s">
        <v>222</v>
      </c>
      <c r="C28" s="145" t="s">
        <v>206</v>
      </c>
      <c r="D28" s="152">
        <v>100.55</v>
      </c>
      <c r="E28" s="139">
        <v>100.57</v>
      </c>
      <c r="F28" s="156">
        <v>1.9999999999996021E-2</v>
      </c>
      <c r="G28" s="139"/>
      <c r="H28" s="152">
        <v>2.6657000000000002</v>
      </c>
      <c r="I28" s="139">
        <v>2.6625999999999999</v>
      </c>
      <c r="J28" s="146">
        <v>3.1000000000003247E-3</v>
      </c>
      <c r="K28" s="167">
        <v>1542.257865515114</v>
      </c>
      <c r="L28" s="145"/>
    </row>
    <row r="29" spans="2:12" x14ac:dyDescent="0.25">
      <c r="B29" s="147" t="s">
        <v>223</v>
      </c>
      <c r="C29" s="151" t="s">
        <v>207</v>
      </c>
      <c r="D29" s="153">
        <v>102.02</v>
      </c>
      <c r="E29" s="154">
        <v>102.06</v>
      </c>
      <c r="F29" s="157">
        <v>4.0000000000006253E-2</v>
      </c>
      <c r="G29" s="154"/>
      <c r="H29" s="153">
        <v>2.7709000000000001</v>
      </c>
      <c r="I29" s="154">
        <v>2.7664</v>
      </c>
      <c r="J29" s="149">
        <v>4.5000000000001705E-3</v>
      </c>
      <c r="K29" s="169">
        <v>1110.00111000111</v>
      </c>
      <c r="L29" s="151"/>
    </row>
    <row r="32" spans="2:12" x14ac:dyDescent="0.25">
      <c r="B32" s="170" t="s">
        <v>201</v>
      </c>
      <c r="C32" s="170" t="s">
        <v>200</v>
      </c>
      <c r="D32" s="171">
        <v>100000</v>
      </c>
      <c r="E32" s="170" t="s">
        <v>188</v>
      </c>
    </row>
    <row r="33" spans="2:4" x14ac:dyDescent="0.25">
      <c r="B33" t="s">
        <v>224</v>
      </c>
      <c r="C33" s="140">
        <v>35.93</v>
      </c>
      <c r="D33" s="162">
        <v>2783.1895352073475</v>
      </c>
    </row>
    <row r="34" spans="2:4" x14ac:dyDescent="0.25">
      <c r="B34" t="s">
        <v>225</v>
      </c>
      <c r="C34" s="140">
        <v>44.734999999999999</v>
      </c>
      <c r="D34" s="164">
        <v>2235.3861629596513</v>
      </c>
    </row>
    <row r="35" spans="2:4" x14ac:dyDescent="0.25">
      <c r="B35" t="s">
        <v>226</v>
      </c>
      <c r="C35" s="140">
        <v>71.66</v>
      </c>
      <c r="D35" s="166">
        <v>1395.4786491766677</v>
      </c>
    </row>
    <row r="36" spans="2:4" x14ac:dyDescent="0.25">
      <c r="B36" t="s">
        <v>227</v>
      </c>
      <c r="C36" s="140">
        <v>106.167</v>
      </c>
      <c r="D36" s="168">
        <v>941.91227029114509</v>
      </c>
    </row>
    <row r="37" spans="2:4" x14ac:dyDescent="0.25">
      <c r="B37" t="s">
        <v>228</v>
      </c>
      <c r="C37" s="140">
        <v>179.23599999999999</v>
      </c>
      <c r="D37" s="141">
        <v>557.92363141333215</v>
      </c>
    </row>
    <row r="38" spans="2:4" x14ac:dyDescent="0.25">
      <c r="B38" t="s">
        <v>229</v>
      </c>
      <c r="C38" s="140">
        <v>270.666</v>
      </c>
      <c r="D38" s="141">
        <v>369.45903807644845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E228"/>
  <sheetViews>
    <sheetView workbookViewId="0"/>
  </sheetViews>
  <sheetFormatPr defaultRowHeight="15" x14ac:dyDescent="0.25"/>
  <cols>
    <col min="1" max="1" width="9.140625" bestFit="1" customWidth="1"/>
    <col min="8" max="8" width="13.85546875" bestFit="1" customWidth="1"/>
    <col min="12" max="12" width="13.85546875" bestFit="1" customWidth="1"/>
    <col min="15" max="15" width="13.85546875" bestFit="1" customWidth="1"/>
    <col min="18" max="18" width="13.85546875" bestFit="1" customWidth="1"/>
    <col min="21" max="21" width="13.28515625" bestFit="1" customWidth="1"/>
    <col min="24" max="24" width="13.85546875" bestFit="1" customWidth="1"/>
    <col min="27" max="27" width="13.85546875" bestFit="1" customWidth="1"/>
    <col min="30" max="30" width="13.85546875" bestFit="1" customWidth="1"/>
    <col min="33" max="33" width="13.85546875" bestFit="1" customWidth="1"/>
    <col min="36" max="36" width="13.85546875" bestFit="1" customWidth="1"/>
    <col min="39" max="39" width="13.85546875" bestFit="1" customWidth="1"/>
    <col min="42" max="42" width="13.85546875" bestFit="1" customWidth="1"/>
    <col min="45" max="45" width="13.85546875" bestFit="1" customWidth="1"/>
    <col min="48" max="48" width="13.85546875" bestFit="1" customWidth="1"/>
    <col min="51" max="51" width="13.85546875" bestFit="1" customWidth="1"/>
    <col min="54" max="54" width="13.85546875" bestFit="1" customWidth="1"/>
    <col min="57" max="57" width="13.85546875" bestFit="1" customWidth="1"/>
  </cols>
  <sheetData>
    <row r="1" spans="1:57" x14ac:dyDescent="0.25">
      <c r="A1" s="136" t="e">
        <f ca="1">('Eris@CME'!C6-TODAY())/365</f>
        <v>#VALUE!</v>
      </c>
      <c r="B1" s="192"/>
      <c r="C1" s="192" t="s">
        <v>186</v>
      </c>
      <c r="D1" s="192" t="s">
        <v>176</v>
      </c>
      <c r="E1" s="112" t="s">
        <v>35</v>
      </c>
      <c r="F1" s="194" t="s">
        <v>176</v>
      </c>
    </row>
    <row r="2" spans="1:57" x14ac:dyDescent="0.25">
      <c r="A2" t="s">
        <v>187</v>
      </c>
      <c r="B2" s="193"/>
      <c r="C2" s="193"/>
      <c r="D2" s="193"/>
      <c r="E2" s="111" t="str">
        <f>"Live Eris '"&amp;RIGHT('Eris@CME'!B6,3)&amp;" Curve"</f>
        <v>Live Eris 'H20 Curve</v>
      </c>
      <c r="F2" s="195"/>
    </row>
    <row r="3" spans="1:57" ht="14.45" customHeight="1" x14ac:dyDescent="0.25">
      <c r="A3">
        <v>1</v>
      </c>
      <c r="B3" s="35" t="s">
        <v>13</v>
      </c>
      <c r="C3" s="37" t="e">
        <f ca="1">[1]!EDP(B3,"theo_par_rate")</f>
        <v>#VALUE!</v>
      </c>
      <c r="D3" s="103" t="e">
        <f ca="1">+(C3-[1]!EDP(B3,"Settle_Par_rate"))*100</f>
        <v>#VALUE!</v>
      </c>
      <c r="E3" s="105"/>
      <c r="F3" s="106"/>
    </row>
    <row r="4" spans="1:57" x14ac:dyDescent="0.25">
      <c r="A4">
        <v>2</v>
      </c>
      <c r="B4" s="35" t="s">
        <v>12</v>
      </c>
      <c r="C4" s="37" t="e">
        <f ca="1">[1]!EDP(B4,"theo_par_rate")</f>
        <v>#VALUE!</v>
      </c>
      <c r="D4" s="103" t="e">
        <f ca="1">+(C4-[1]!EDP(B4,"Settle_Par_rate"))*100</f>
        <v>#VALUE!</v>
      </c>
      <c r="E4" s="107"/>
      <c r="F4" s="106"/>
    </row>
    <row r="5" spans="1:57" x14ac:dyDescent="0.25">
      <c r="A5" s="137" t="e">
        <f ca="1">A4+$A$1</f>
        <v>#VALUE!</v>
      </c>
      <c r="B5" s="35"/>
      <c r="C5" s="37"/>
      <c r="D5" s="103"/>
      <c r="E5" s="107" t="e">
        <f ca="1">'Eris@CME'!Q6*100</f>
        <v>#VALUE!</v>
      </c>
      <c r="F5" s="106" t="e">
        <f ca="1">'Eris@CME'!T6</f>
        <v>#VALUE!</v>
      </c>
    </row>
    <row r="6" spans="1:57" x14ac:dyDescent="0.25">
      <c r="A6">
        <v>3</v>
      </c>
      <c r="B6" s="35" t="s">
        <v>14</v>
      </c>
      <c r="C6" s="37" t="e">
        <f ca="1">[1]!EDP(B6,"theo_par_rate")</f>
        <v>#VALUE!</v>
      </c>
      <c r="D6" s="103" t="e">
        <f ca="1">+(C6-[1]!EDP(B6,"Settle_Par_rate"))*100</f>
        <v>#VALUE!</v>
      </c>
      <c r="E6" s="107"/>
      <c r="F6" s="106"/>
    </row>
    <row r="7" spans="1:57" x14ac:dyDescent="0.25">
      <c r="A7" s="137" t="e">
        <f ca="1">A6+$A$1</f>
        <v>#VALUE!</v>
      </c>
      <c r="B7" s="35"/>
      <c r="C7" s="37"/>
      <c r="D7" s="103"/>
      <c r="E7" s="107" t="e">
        <f ca="1">'Eris@CME'!Q7*100</f>
        <v>#VALUE!</v>
      </c>
      <c r="F7" s="106" t="e">
        <f ca="1">'Eris@CME'!T7</f>
        <v>#VALUE!</v>
      </c>
    </row>
    <row r="8" spans="1:57" x14ac:dyDescent="0.25">
      <c r="A8">
        <v>4</v>
      </c>
      <c r="B8" s="35" t="s">
        <v>15</v>
      </c>
      <c r="C8" s="37" t="e">
        <f ca="1">[1]!EDP(B8,"theo_par_rate")</f>
        <v>#VALUE!</v>
      </c>
      <c r="D8" s="103" t="e">
        <f ca="1">+(C8-[1]!EDP(B8,"Settle_Par_rate"))*100</f>
        <v>#VALUE!</v>
      </c>
      <c r="E8" s="107"/>
      <c r="F8" s="106"/>
    </row>
    <row r="9" spans="1:57" x14ac:dyDescent="0.25">
      <c r="A9" s="137" t="e">
        <f ca="1">A8+$A$1</f>
        <v>#VALUE!</v>
      </c>
      <c r="B9" s="35"/>
      <c r="C9" s="37"/>
      <c r="D9" s="103"/>
      <c r="E9" s="107" t="e">
        <f ca="1">'Eris@CME'!Q8*100</f>
        <v>#VALUE!</v>
      </c>
      <c r="F9" s="106" t="e">
        <f ca="1">'Eris@CME'!T8</f>
        <v>#VALUE!</v>
      </c>
    </row>
    <row r="10" spans="1:57" x14ac:dyDescent="0.25">
      <c r="A10">
        <v>5</v>
      </c>
      <c r="B10" s="35" t="s">
        <v>16</v>
      </c>
      <c r="C10" s="37" t="e">
        <f ca="1">[1]!EDP(B10,"theo_par_rate")</f>
        <v>#VALUE!</v>
      </c>
      <c r="D10" s="103" t="e">
        <f ca="1">+(C10-[1]!EDP(B10,"Settle_Par_rate"))*100</f>
        <v>#VALUE!</v>
      </c>
      <c r="E10" s="107"/>
      <c r="F10" s="106"/>
      <c r="O10" s="113"/>
      <c r="R10" s="113"/>
      <c r="U10" s="113"/>
      <c r="X10" s="113"/>
      <c r="AA10" s="113"/>
      <c r="AD10" s="113"/>
      <c r="AG10" s="113"/>
      <c r="AJ10" s="113"/>
      <c r="AM10" s="113"/>
      <c r="AP10" s="113"/>
      <c r="AS10" s="113"/>
      <c r="AV10" s="113"/>
      <c r="AY10" s="113"/>
      <c r="BB10" s="113"/>
      <c r="BE10" s="113"/>
    </row>
    <row r="11" spans="1:57" x14ac:dyDescent="0.25">
      <c r="A11" s="137" t="e">
        <f ca="1">A10+$A$1</f>
        <v>#VALUE!</v>
      </c>
      <c r="B11" s="35"/>
      <c r="C11" s="37"/>
      <c r="D11" s="103"/>
      <c r="E11" s="107" t="e">
        <f ca="1">'Eris@CME'!Q9*100</f>
        <v>#VALUE!</v>
      </c>
      <c r="F11" s="106" t="e">
        <f ca="1">'Eris@CME'!T9</f>
        <v>#VALUE!</v>
      </c>
      <c r="O11" s="113"/>
      <c r="R11" s="113"/>
      <c r="U11" s="113"/>
      <c r="X11" s="113"/>
      <c r="AA11" s="113"/>
      <c r="AD11" s="113"/>
      <c r="AG11" s="113"/>
      <c r="AJ11" s="113"/>
      <c r="AM11" s="113"/>
      <c r="AP11" s="113"/>
      <c r="AS11" s="113"/>
      <c r="AV11" s="113"/>
      <c r="AY11" s="113"/>
      <c r="BB11" s="113"/>
      <c r="BE11" s="113"/>
    </row>
    <row r="12" spans="1:57" x14ac:dyDescent="0.25">
      <c r="A12">
        <v>6</v>
      </c>
      <c r="B12" s="35" t="s">
        <v>17</v>
      </c>
      <c r="C12" s="37" t="e">
        <f ca="1">[1]!EDP(B12,"theo_par_rate")</f>
        <v>#VALUE!</v>
      </c>
      <c r="D12" s="103" t="e">
        <f ca="1">+(C12-[1]!EDP(B12,"Settle_Par_rate"))*100</f>
        <v>#VALUE!</v>
      </c>
      <c r="E12" s="107"/>
      <c r="F12" s="106"/>
      <c r="O12" s="113"/>
      <c r="R12" s="113"/>
      <c r="U12" s="113"/>
      <c r="X12" s="113"/>
      <c r="AA12" s="113"/>
      <c r="AD12" s="113"/>
      <c r="AG12" s="113"/>
      <c r="AJ12" s="113"/>
      <c r="AM12" s="113"/>
      <c r="AP12" s="113"/>
      <c r="AS12" s="113"/>
      <c r="AV12" s="113"/>
      <c r="AY12" s="113"/>
      <c r="BB12" s="113"/>
      <c r="BE12" s="113"/>
    </row>
    <row r="13" spans="1:57" x14ac:dyDescent="0.25">
      <c r="A13">
        <v>7</v>
      </c>
      <c r="B13" s="35" t="s">
        <v>18</v>
      </c>
      <c r="C13" s="37" t="e">
        <f ca="1">[1]!EDP(B13,"theo_par_rate")</f>
        <v>#VALUE!</v>
      </c>
      <c r="D13" s="103" t="e">
        <f ca="1">+(C13-[1]!EDP(B13,"Settle_Par_rate"))*100</f>
        <v>#VALUE!</v>
      </c>
      <c r="E13" s="105"/>
      <c r="F13" s="106"/>
      <c r="O13" s="113"/>
      <c r="R13" s="113"/>
      <c r="U13" s="113"/>
      <c r="X13" s="113"/>
      <c r="AA13" s="113"/>
      <c r="AD13" s="113"/>
      <c r="AG13" s="113"/>
      <c r="AJ13" s="113"/>
      <c r="AM13" s="113"/>
      <c r="AP13" s="113"/>
      <c r="AS13" s="113"/>
      <c r="AV13" s="113"/>
      <c r="AY13" s="113"/>
      <c r="BB13" s="113"/>
      <c r="BE13" s="113"/>
    </row>
    <row r="14" spans="1:57" x14ac:dyDescent="0.25">
      <c r="A14" s="137" t="e">
        <f ca="1">A13+$A$1</f>
        <v>#VALUE!</v>
      </c>
      <c r="B14" s="35"/>
      <c r="C14" s="37"/>
      <c r="D14" s="103"/>
      <c r="E14" s="107" t="e">
        <f ca="1">'Eris@CME'!Q10*100</f>
        <v>#VALUE!</v>
      </c>
      <c r="F14" s="106" t="e">
        <f ca="1">'Eris@CME'!T10</f>
        <v>#VALUE!</v>
      </c>
      <c r="O14" s="113"/>
      <c r="R14" s="113"/>
      <c r="U14" s="113"/>
      <c r="X14" s="113"/>
      <c r="AA14" s="113"/>
      <c r="AD14" s="113"/>
      <c r="AG14" s="113"/>
      <c r="AJ14" s="113"/>
      <c r="AM14" s="113"/>
      <c r="AP14" s="113"/>
      <c r="AS14" s="113"/>
      <c r="AV14" s="113"/>
      <c r="AY14" s="113"/>
      <c r="BB14" s="113"/>
      <c r="BE14" s="113"/>
    </row>
    <row r="15" spans="1:57" x14ac:dyDescent="0.25">
      <c r="A15">
        <v>8</v>
      </c>
      <c r="B15" s="35" t="s">
        <v>19</v>
      </c>
      <c r="C15" s="37" t="e">
        <f ca="1">[1]!EDP(B15,"theo_par_rate")</f>
        <v>#VALUE!</v>
      </c>
      <c r="D15" s="103" t="e">
        <f ca="1">+(C15-[1]!EDP(B15,"Settle_Par_rate"))*100</f>
        <v>#VALUE!</v>
      </c>
      <c r="E15" s="107"/>
      <c r="F15" s="106"/>
      <c r="O15" s="113"/>
      <c r="R15" s="113"/>
      <c r="U15" s="113"/>
      <c r="X15" s="113"/>
      <c r="AA15" s="113"/>
      <c r="AD15" s="113"/>
      <c r="AG15" s="113"/>
      <c r="AJ15" s="113"/>
      <c r="AM15" s="113"/>
      <c r="AP15" s="113"/>
      <c r="AS15" s="113"/>
      <c r="AV15" s="113"/>
      <c r="AY15" s="113"/>
      <c r="BB15" s="113"/>
      <c r="BE15" s="113"/>
    </row>
    <row r="16" spans="1:57" x14ac:dyDescent="0.25">
      <c r="A16">
        <v>9</v>
      </c>
      <c r="B16" s="35" t="s">
        <v>20</v>
      </c>
      <c r="C16" s="37" t="e">
        <f ca="1">[1]!EDP(B16,"theo_par_rate")</f>
        <v>#VALUE!</v>
      </c>
      <c r="D16" s="103" t="e">
        <f ca="1">+(C16-[1]!EDP(B16,"Settle_Par_rate"))*100</f>
        <v>#VALUE!</v>
      </c>
      <c r="E16" s="105"/>
      <c r="F16" s="106"/>
      <c r="O16" s="113"/>
      <c r="R16" s="113"/>
      <c r="U16" s="113"/>
      <c r="X16" s="113"/>
      <c r="AA16" s="113"/>
      <c r="AD16" s="113"/>
      <c r="AG16" s="113"/>
      <c r="AJ16" s="113"/>
      <c r="AM16" s="113"/>
      <c r="AP16" s="113"/>
      <c r="AS16" s="113"/>
      <c r="AV16" s="113"/>
      <c r="AY16" s="113"/>
      <c r="BB16" s="113"/>
      <c r="BE16" s="113"/>
    </row>
    <row r="17" spans="1:57" x14ac:dyDescent="0.25">
      <c r="A17">
        <v>10</v>
      </c>
      <c r="B17" s="35" t="s">
        <v>21</v>
      </c>
      <c r="C17" s="37" t="e">
        <f ca="1">[1]!EDP(B17,"theo_par_rate")</f>
        <v>#VALUE!</v>
      </c>
      <c r="D17" s="103" t="e">
        <f ca="1">+(C17-[1]!EDP(B17,"Settle_Par_rate"))*100</f>
        <v>#VALUE!</v>
      </c>
      <c r="E17" s="105"/>
      <c r="F17" s="106"/>
      <c r="O17" s="113"/>
      <c r="R17" s="113"/>
      <c r="U17" s="113"/>
      <c r="X17" s="113"/>
      <c r="AA17" s="113"/>
      <c r="AD17" s="113"/>
      <c r="AG17" s="113"/>
      <c r="AJ17" s="113"/>
      <c r="AM17" s="113"/>
      <c r="AP17" s="113"/>
      <c r="AS17" s="113"/>
      <c r="AV17" s="113"/>
      <c r="AY17" s="113"/>
      <c r="BB17" s="113"/>
      <c r="BE17" s="113"/>
    </row>
    <row r="18" spans="1:57" x14ac:dyDescent="0.25">
      <c r="A18" s="137" t="e">
        <f ca="1">A17+$A$1</f>
        <v>#VALUE!</v>
      </c>
      <c r="B18" s="35"/>
      <c r="C18" s="37"/>
      <c r="D18" s="103"/>
      <c r="E18" s="107" t="e">
        <f ca="1">'Eris@CME'!Q11*100</f>
        <v>#VALUE!</v>
      </c>
      <c r="F18" s="106" t="e">
        <f ca="1">'Eris@CME'!T11</f>
        <v>#VALUE!</v>
      </c>
      <c r="O18" s="113"/>
      <c r="R18" s="113"/>
      <c r="U18" s="113"/>
      <c r="X18" s="113"/>
      <c r="AA18" s="113"/>
      <c r="AD18" s="113"/>
      <c r="AG18" s="113"/>
      <c r="AJ18" s="113"/>
      <c r="AM18" s="113"/>
      <c r="AP18" s="113"/>
      <c r="AS18" s="113"/>
      <c r="AV18" s="113"/>
      <c r="AY18" s="113"/>
      <c r="BB18" s="113"/>
      <c r="BE18" s="113"/>
    </row>
    <row r="19" spans="1:57" x14ac:dyDescent="0.25">
      <c r="A19">
        <v>12</v>
      </c>
      <c r="B19" s="35" t="s">
        <v>22</v>
      </c>
      <c r="C19" s="37" t="e">
        <f ca="1">[1]!EDP(B19,"theo_par_rate")</f>
        <v>#VALUE!</v>
      </c>
      <c r="D19" s="103" t="e">
        <f ca="1">+(C19-[1]!EDP(B19,"Settle_Par_rate"))*100</f>
        <v>#VALUE!</v>
      </c>
      <c r="E19" s="107"/>
      <c r="F19" s="106"/>
      <c r="O19" s="113"/>
      <c r="R19" s="113"/>
      <c r="U19" s="113"/>
      <c r="X19" s="113"/>
      <c r="AA19" s="113"/>
      <c r="AD19" s="113"/>
      <c r="AG19" s="113"/>
      <c r="AJ19" s="113"/>
      <c r="AM19" s="113"/>
      <c r="AP19" s="113"/>
      <c r="AS19" s="113"/>
      <c r="AV19" s="113"/>
      <c r="AY19" s="113"/>
      <c r="BB19" s="113"/>
      <c r="BE19" s="113"/>
    </row>
    <row r="20" spans="1:57" x14ac:dyDescent="0.25">
      <c r="A20" s="137" t="e">
        <f ca="1">A19+$A$1</f>
        <v>#VALUE!</v>
      </c>
      <c r="B20" s="35"/>
      <c r="C20" s="37"/>
      <c r="D20" s="103"/>
      <c r="E20" s="107" t="e">
        <f ca="1">'Eris@CME'!Q12*100</f>
        <v>#VALUE!</v>
      </c>
      <c r="F20" s="106" t="e">
        <f ca="1">'Eris@CME'!T12</f>
        <v>#VALUE!</v>
      </c>
      <c r="O20" s="113"/>
      <c r="R20" s="113"/>
      <c r="U20" s="113"/>
      <c r="X20" s="113"/>
      <c r="AA20" s="113"/>
      <c r="AD20" s="113"/>
      <c r="AG20" s="113"/>
      <c r="AJ20" s="113"/>
      <c r="AM20" s="113"/>
      <c r="AP20" s="113"/>
      <c r="AS20" s="113"/>
      <c r="AV20" s="113"/>
      <c r="AY20" s="113"/>
      <c r="BB20" s="113"/>
      <c r="BE20" s="113"/>
    </row>
    <row r="21" spans="1:57" x14ac:dyDescent="0.25">
      <c r="A21">
        <v>15</v>
      </c>
      <c r="B21" s="35" t="s">
        <v>23</v>
      </c>
      <c r="C21" s="37" t="e">
        <f ca="1">[1]!EDP(B21,"theo_par_rate")</f>
        <v>#VALUE!</v>
      </c>
      <c r="D21" s="103" t="e">
        <f ca="1">+(C21-[1]!EDP(B21,"Settle_Par_rate"))*100</f>
        <v>#VALUE!</v>
      </c>
      <c r="E21" s="107"/>
      <c r="F21" s="106"/>
      <c r="O21" s="113"/>
      <c r="R21" s="113"/>
      <c r="U21" s="113"/>
      <c r="X21" s="113"/>
      <c r="AA21" s="113"/>
      <c r="AD21" s="113"/>
      <c r="AG21" s="113"/>
      <c r="AJ21" s="113"/>
      <c r="AM21" s="113"/>
      <c r="AP21" s="113"/>
      <c r="AS21" s="113"/>
      <c r="AV21" s="113"/>
      <c r="AY21" s="113"/>
      <c r="BB21" s="113"/>
      <c r="BE21" s="113"/>
    </row>
    <row r="22" spans="1:57" x14ac:dyDescent="0.25">
      <c r="A22" s="137" t="e">
        <f ca="1">A21+$A$1</f>
        <v>#VALUE!</v>
      </c>
      <c r="B22" s="35"/>
      <c r="C22" s="37"/>
      <c r="D22" s="103"/>
      <c r="E22" s="107" t="e">
        <f ca="1">'Eris@CME'!Q13*100</f>
        <v>#VALUE!</v>
      </c>
      <c r="F22" s="106" t="e">
        <f ca="1">'Eris@CME'!T13</f>
        <v>#VALUE!</v>
      </c>
      <c r="O22" s="113"/>
      <c r="R22" s="113"/>
      <c r="U22" s="113"/>
      <c r="X22" s="113"/>
      <c r="AA22" s="113"/>
      <c r="AD22" s="113"/>
      <c r="AG22" s="113"/>
      <c r="AJ22" s="113"/>
      <c r="AM22" s="113"/>
      <c r="AP22" s="113"/>
      <c r="AS22" s="113"/>
      <c r="AV22" s="113"/>
      <c r="AY22" s="113"/>
      <c r="BB22" s="113"/>
      <c r="BE22" s="113"/>
    </row>
    <row r="23" spans="1:57" x14ac:dyDescent="0.25">
      <c r="A23">
        <v>20</v>
      </c>
      <c r="B23" s="35" t="s">
        <v>24</v>
      </c>
      <c r="C23" s="37" t="e">
        <f ca="1">[1]!EDP(B23,"theo_par_rate")</f>
        <v>#VALUE!</v>
      </c>
      <c r="D23" s="103" t="e">
        <f ca="1">+(C23-[1]!EDP(B23,"Settle_Par_rate"))*100</f>
        <v>#VALUE!</v>
      </c>
      <c r="E23" s="107"/>
      <c r="F23" s="106"/>
      <c r="O23" s="113"/>
      <c r="R23" s="113"/>
      <c r="U23" s="113"/>
      <c r="X23" s="113"/>
      <c r="AA23" s="113"/>
      <c r="AD23" s="113"/>
      <c r="AG23" s="113"/>
      <c r="AJ23" s="113"/>
      <c r="AM23" s="113"/>
      <c r="AP23" s="113"/>
      <c r="AS23" s="113"/>
      <c r="AV23" s="113"/>
      <c r="AY23" s="113"/>
      <c r="BB23" s="113"/>
      <c r="BE23" s="113"/>
    </row>
    <row r="24" spans="1:57" x14ac:dyDescent="0.25">
      <c r="A24" s="137" t="e">
        <f ca="1">A23+$A$1</f>
        <v>#VALUE!</v>
      </c>
      <c r="B24" s="35"/>
      <c r="C24" s="37"/>
      <c r="D24" s="103"/>
      <c r="E24" s="107" t="e">
        <f ca="1">'Eris@CME'!Q14*100</f>
        <v>#VALUE!</v>
      </c>
      <c r="F24" s="106" t="e">
        <f ca="1">'Eris@CME'!T14</f>
        <v>#VALUE!</v>
      </c>
      <c r="O24" s="113"/>
      <c r="R24" s="113"/>
      <c r="U24" s="113"/>
      <c r="X24" s="113"/>
      <c r="AA24" s="113"/>
      <c r="AD24" s="113"/>
      <c r="AG24" s="113"/>
      <c r="AJ24" s="113"/>
      <c r="AM24" s="113"/>
      <c r="AP24" s="113"/>
      <c r="AS24" s="113"/>
      <c r="AV24" s="113"/>
      <c r="AY24" s="113"/>
      <c r="BB24" s="113"/>
      <c r="BE24" s="113"/>
    </row>
    <row r="25" spans="1:57" x14ac:dyDescent="0.25">
      <c r="A25">
        <v>30</v>
      </c>
      <c r="B25" s="35" t="s">
        <v>25</v>
      </c>
      <c r="C25" s="37" t="e">
        <f ca="1">[1]!EDP(B25,"theo_par_rate")</f>
        <v>#VALUE!</v>
      </c>
      <c r="D25" s="103" t="e">
        <f ca="1">+(C25-[1]!EDP(B25,"Settle_Par_rate"))*100</f>
        <v>#VALUE!</v>
      </c>
      <c r="E25" s="107"/>
      <c r="F25" s="106"/>
      <c r="O25" s="113"/>
      <c r="R25" s="113"/>
      <c r="U25" s="113"/>
      <c r="X25" s="113"/>
      <c r="AA25" s="113"/>
      <c r="AD25" s="113"/>
      <c r="AG25" s="113"/>
      <c r="AJ25" s="113"/>
      <c r="AM25" s="113"/>
      <c r="AP25" s="113"/>
      <c r="AS25" s="113"/>
      <c r="AV25" s="113"/>
      <c r="AY25" s="113"/>
      <c r="BB25" s="113"/>
      <c r="BE25" s="113"/>
    </row>
    <row r="26" spans="1:57" x14ac:dyDescent="0.25">
      <c r="A26" s="137" t="e">
        <f ca="1">A25+$A$1</f>
        <v>#VALUE!</v>
      </c>
      <c r="B26" s="35"/>
      <c r="C26" s="37"/>
      <c r="D26" s="103"/>
      <c r="E26" s="107" t="e">
        <f ca="1">'Eris@CME'!Q15*100</f>
        <v>#VALUE!</v>
      </c>
      <c r="F26" s="106" t="e">
        <f ca="1">'Eris@CME'!T15</f>
        <v>#VALUE!</v>
      </c>
      <c r="O26" s="113"/>
      <c r="R26" s="113"/>
      <c r="U26" s="113"/>
      <c r="X26" s="113"/>
      <c r="AA26" s="113"/>
      <c r="AD26" s="113"/>
      <c r="AG26" s="113"/>
      <c r="AJ26" s="113"/>
      <c r="AM26" s="113"/>
      <c r="AP26" s="113"/>
      <c r="AS26" s="113"/>
      <c r="AV26" s="113"/>
      <c r="AY26" s="113"/>
      <c r="BB26" s="113"/>
      <c r="BE26" s="113"/>
    </row>
    <row r="27" spans="1:57" x14ac:dyDescent="0.25">
      <c r="A27">
        <v>40</v>
      </c>
      <c r="B27" s="35" t="s">
        <v>26</v>
      </c>
      <c r="C27" s="37" t="e">
        <f ca="1">[1]!EDP(B27,"theo_par_rate")</f>
        <v>#VALUE!</v>
      </c>
      <c r="D27" s="103" t="e">
        <f ca="1">+(C27-[1]!EDP(B27,"Settle_Par_rate"))*100</f>
        <v>#VALUE!</v>
      </c>
      <c r="E27" s="105"/>
      <c r="F27" s="106"/>
      <c r="O27" s="113"/>
      <c r="R27" s="113"/>
      <c r="U27" s="113"/>
      <c r="X27" s="113"/>
      <c r="AA27" s="113"/>
      <c r="AD27" s="113"/>
      <c r="AG27" s="113"/>
      <c r="AJ27" s="113"/>
      <c r="AM27" s="113"/>
      <c r="AP27" s="113"/>
      <c r="AS27" s="113"/>
      <c r="AV27" s="113"/>
      <c r="AY27" s="113"/>
      <c r="BB27" s="113"/>
      <c r="BE27" s="113"/>
    </row>
    <row r="28" spans="1:57" ht="15.75" thickBot="1" x14ac:dyDescent="0.3">
      <c r="A28">
        <v>50</v>
      </c>
      <c r="B28" s="36" t="s">
        <v>27</v>
      </c>
      <c r="C28" s="38" t="e">
        <f ca="1">[1]!EDP(B28,"theo_par_rate")</f>
        <v>#VALUE!</v>
      </c>
      <c r="D28" s="104" t="e">
        <f ca="1">+(C28-[1]!EDP(B28,"Settle_Par_rate"))*100</f>
        <v>#VALUE!</v>
      </c>
      <c r="E28" s="108"/>
      <c r="F28" s="109"/>
      <c r="O28" s="113"/>
      <c r="R28" s="113"/>
      <c r="U28" s="113"/>
      <c r="X28" s="113"/>
      <c r="AA28" s="113"/>
      <c r="AD28" s="113"/>
      <c r="AG28" s="113"/>
      <c r="AJ28" s="113"/>
      <c r="AM28" s="113"/>
      <c r="AP28" s="113"/>
      <c r="AS28" s="113"/>
      <c r="AV28" s="113"/>
      <c r="AY28" s="113"/>
      <c r="BB28" s="113"/>
      <c r="BE28" s="113"/>
    </row>
    <row r="29" spans="1:57" x14ac:dyDescent="0.25">
      <c r="H29" s="113"/>
      <c r="L29" s="113"/>
      <c r="O29" s="113"/>
      <c r="R29" s="113"/>
      <c r="U29" s="113"/>
      <c r="X29" s="113"/>
      <c r="AA29" s="113"/>
      <c r="AD29" s="113"/>
      <c r="AG29" s="113"/>
      <c r="AJ29" s="113"/>
      <c r="AM29" s="113"/>
      <c r="AP29" s="113"/>
      <c r="AS29" s="113"/>
      <c r="AV29" s="113"/>
      <c r="AY29" s="113"/>
      <c r="BB29" s="113"/>
      <c r="BE29" s="113"/>
    </row>
    <row r="30" spans="1:57" x14ac:dyDescent="0.25">
      <c r="H30" s="113"/>
      <c r="L30" s="113"/>
      <c r="O30" s="113"/>
      <c r="R30" s="113"/>
      <c r="U30" s="113"/>
      <c r="X30" s="113"/>
      <c r="AA30" s="113"/>
      <c r="AD30" s="113"/>
      <c r="AG30" s="113"/>
      <c r="AJ30" s="113"/>
      <c r="AM30" s="113"/>
      <c r="AP30" s="113"/>
      <c r="AS30" s="113"/>
      <c r="AV30" s="113"/>
      <c r="AY30" s="113"/>
      <c r="BB30" s="113"/>
      <c r="BE30" s="113"/>
    </row>
    <row r="31" spans="1:57" x14ac:dyDescent="0.25">
      <c r="H31" s="113"/>
      <c r="L31" s="113"/>
      <c r="O31" s="113"/>
      <c r="R31" s="113"/>
      <c r="U31" s="113"/>
      <c r="X31" s="113"/>
      <c r="AA31" s="113"/>
      <c r="AD31" s="113"/>
      <c r="AG31" s="113"/>
      <c r="AJ31" s="113"/>
      <c r="AM31" s="113"/>
      <c r="AP31" s="113"/>
      <c r="AS31" s="113"/>
      <c r="AV31" s="113"/>
      <c r="AY31" s="113"/>
      <c r="BB31" s="113"/>
      <c r="BE31" s="113"/>
    </row>
    <row r="32" spans="1:57" x14ac:dyDescent="0.25">
      <c r="H32" s="113"/>
      <c r="L32" s="113"/>
      <c r="O32" s="113"/>
      <c r="R32" s="113"/>
      <c r="U32" s="113"/>
      <c r="X32" s="113"/>
      <c r="AA32" s="113"/>
      <c r="AD32" s="113"/>
      <c r="AG32" s="113"/>
      <c r="AJ32" s="113"/>
      <c r="AM32" s="113"/>
      <c r="AP32" s="113"/>
      <c r="AS32" s="113"/>
      <c r="AV32" s="113"/>
      <c r="AY32" s="113"/>
      <c r="BB32" s="113"/>
      <c r="BE32" s="113"/>
    </row>
    <row r="33" spans="8:57" x14ac:dyDescent="0.25">
      <c r="H33" s="113"/>
      <c r="L33" s="113"/>
      <c r="O33" s="113"/>
      <c r="R33" s="113"/>
      <c r="U33" s="113"/>
      <c r="X33" s="113"/>
      <c r="AA33" s="113"/>
      <c r="AD33" s="113"/>
      <c r="AG33" s="113"/>
      <c r="AJ33" s="113"/>
      <c r="AM33" s="113"/>
      <c r="AP33" s="113"/>
      <c r="AS33" s="113"/>
      <c r="AV33" s="113"/>
      <c r="AY33" s="113"/>
      <c r="BB33" s="113"/>
      <c r="BE33" s="113"/>
    </row>
    <row r="34" spans="8:57" x14ac:dyDescent="0.25">
      <c r="H34" s="113"/>
      <c r="L34" s="113"/>
      <c r="O34" s="113"/>
      <c r="R34" s="113"/>
      <c r="U34" s="113"/>
      <c r="X34" s="113"/>
      <c r="AA34" s="113"/>
      <c r="AD34" s="113"/>
      <c r="AG34" s="113"/>
      <c r="AJ34" s="113"/>
      <c r="AM34" s="113"/>
      <c r="AP34" s="113"/>
      <c r="AS34" s="113"/>
      <c r="AV34" s="113"/>
      <c r="AY34" s="113"/>
      <c r="BB34" s="113"/>
      <c r="BE34" s="113"/>
    </row>
    <row r="35" spans="8:57" x14ac:dyDescent="0.25">
      <c r="H35" s="113"/>
      <c r="L35" s="113"/>
      <c r="O35" s="113"/>
      <c r="R35" s="113"/>
      <c r="U35" s="113"/>
      <c r="X35" s="113"/>
      <c r="AA35" s="113"/>
      <c r="AD35" s="113"/>
      <c r="AG35" s="113"/>
      <c r="AJ35" s="113"/>
      <c r="AM35" s="113"/>
      <c r="AP35" s="113"/>
      <c r="AS35" s="113"/>
      <c r="AV35" s="113"/>
      <c r="AY35" s="113"/>
      <c r="BB35" s="113"/>
      <c r="BE35" s="113"/>
    </row>
    <row r="36" spans="8:57" x14ac:dyDescent="0.25">
      <c r="H36" s="113"/>
      <c r="L36" s="113"/>
      <c r="O36" s="113"/>
      <c r="R36" s="113"/>
      <c r="U36" s="113"/>
      <c r="X36" s="113"/>
      <c r="AA36" s="113"/>
      <c r="AD36" s="113"/>
      <c r="AG36" s="113"/>
      <c r="AJ36" s="113"/>
      <c r="AM36" s="113"/>
      <c r="AP36" s="113"/>
      <c r="AS36" s="113"/>
      <c r="AV36" s="113"/>
      <c r="AY36" s="113"/>
      <c r="BB36" s="113"/>
      <c r="BE36" s="113"/>
    </row>
    <row r="37" spans="8:57" x14ac:dyDescent="0.25">
      <c r="H37" s="113"/>
      <c r="L37" s="113"/>
      <c r="O37" s="113"/>
      <c r="R37" s="113"/>
      <c r="U37" s="113"/>
      <c r="X37" s="113"/>
      <c r="AA37" s="113"/>
      <c r="AD37" s="113"/>
      <c r="AG37" s="113"/>
      <c r="AJ37" s="113"/>
      <c r="AM37" s="113"/>
      <c r="AP37" s="113"/>
      <c r="AS37" s="113"/>
      <c r="AV37" s="113"/>
      <c r="AY37" s="113"/>
      <c r="BB37" s="113"/>
      <c r="BE37" s="113"/>
    </row>
    <row r="38" spans="8:57" x14ac:dyDescent="0.25">
      <c r="H38" s="113"/>
      <c r="L38" s="113"/>
      <c r="O38" s="113"/>
      <c r="R38" s="113"/>
      <c r="U38" s="113"/>
      <c r="X38" s="113"/>
      <c r="AA38" s="113"/>
      <c r="AD38" s="113"/>
      <c r="AG38" s="113"/>
      <c r="AJ38" s="113"/>
      <c r="AM38" s="113"/>
      <c r="AP38" s="113"/>
      <c r="AS38" s="113"/>
      <c r="AV38" s="113"/>
      <c r="AY38" s="113"/>
      <c r="BB38" s="113"/>
      <c r="BE38" s="113"/>
    </row>
    <row r="39" spans="8:57" x14ac:dyDescent="0.25">
      <c r="H39" s="113"/>
      <c r="L39" s="113"/>
      <c r="O39" s="113"/>
      <c r="R39" s="113"/>
      <c r="U39" s="113"/>
      <c r="X39" s="113"/>
      <c r="AA39" s="113"/>
      <c r="AD39" s="113"/>
      <c r="AG39" s="113"/>
      <c r="AJ39" s="113"/>
      <c r="AM39" s="113"/>
      <c r="AP39" s="113"/>
      <c r="AS39" s="113"/>
      <c r="AV39" s="113"/>
      <c r="AY39" s="113"/>
      <c r="BB39" s="113"/>
      <c r="BE39" s="113"/>
    </row>
    <row r="40" spans="8:57" x14ac:dyDescent="0.25">
      <c r="H40" s="113"/>
      <c r="L40" s="113"/>
      <c r="O40" s="113"/>
      <c r="R40" s="113"/>
      <c r="U40" s="113"/>
      <c r="X40" s="113"/>
      <c r="AA40" s="113"/>
      <c r="AD40" s="113"/>
      <c r="AG40" s="113"/>
      <c r="AJ40" s="113"/>
      <c r="AM40" s="113"/>
      <c r="AP40" s="113"/>
      <c r="AS40" s="113"/>
      <c r="AV40" s="113"/>
      <c r="AY40" s="113"/>
      <c r="BB40" s="113"/>
      <c r="BE40" s="113"/>
    </row>
    <row r="41" spans="8:57" x14ac:dyDescent="0.25">
      <c r="H41" s="113"/>
      <c r="L41" s="113"/>
      <c r="O41" s="113"/>
      <c r="R41" s="113"/>
      <c r="U41" s="113"/>
      <c r="X41" s="113"/>
      <c r="AA41" s="113"/>
      <c r="AD41" s="113"/>
      <c r="AG41" s="113"/>
      <c r="AJ41" s="113"/>
      <c r="AM41" s="113"/>
      <c r="AP41" s="113"/>
      <c r="AS41" s="113"/>
      <c r="AV41" s="113"/>
      <c r="AY41" s="113"/>
      <c r="BB41" s="113"/>
      <c r="BE41" s="113"/>
    </row>
    <row r="42" spans="8:57" x14ac:dyDescent="0.25">
      <c r="H42" s="113"/>
      <c r="L42" s="113"/>
      <c r="O42" s="113"/>
      <c r="R42" s="113"/>
      <c r="U42" s="113"/>
      <c r="X42" s="113"/>
      <c r="AA42" s="113"/>
      <c r="AD42" s="113"/>
      <c r="AG42" s="113"/>
      <c r="AJ42" s="113"/>
      <c r="AM42" s="113"/>
      <c r="AP42" s="113"/>
      <c r="AS42" s="113"/>
      <c r="AV42" s="113"/>
      <c r="AY42" s="113"/>
      <c r="BB42" s="113"/>
      <c r="BE42" s="113"/>
    </row>
    <row r="43" spans="8:57" x14ac:dyDescent="0.25">
      <c r="H43" s="113"/>
      <c r="L43" s="113"/>
      <c r="O43" s="113"/>
      <c r="R43" s="113"/>
      <c r="U43" s="113"/>
      <c r="X43" s="113"/>
      <c r="AA43" s="113"/>
      <c r="AD43" s="113"/>
      <c r="AG43" s="113"/>
      <c r="AJ43" s="113"/>
      <c r="AM43" s="113"/>
      <c r="AP43" s="113"/>
      <c r="AS43" s="113"/>
      <c r="AV43" s="113"/>
      <c r="AY43" s="113"/>
      <c r="BB43" s="113"/>
      <c r="BE43" s="113"/>
    </row>
    <row r="44" spans="8:57" x14ac:dyDescent="0.25">
      <c r="H44" s="113"/>
      <c r="L44" s="113"/>
      <c r="O44" s="113"/>
      <c r="R44" s="113"/>
      <c r="U44" s="113"/>
      <c r="X44" s="113"/>
      <c r="AA44" s="113"/>
      <c r="AD44" s="113"/>
      <c r="AG44" s="113"/>
      <c r="AJ44" s="113"/>
      <c r="AM44" s="113"/>
      <c r="AP44" s="113"/>
      <c r="AS44" s="113"/>
      <c r="AV44" s="113"/>
      <c r="AY44" s="113"/>
      <c r="BB44" s="113"/>
      <c r="BE44" s="113"/>
    </row>
    <row r="45" spans="8:57" x14ac:dyDescent="0.25">
      <c r="H45" s="113"/>
      <c r="L45" s="113"/>
      <c r="O45" s="113"/>
      <c r="R45" s="113"/>
      <c r="U45" s="113"/>
      <c r="X45" s="113"/>
      <c r="AA45" s="113"/>
      <c r="AD45" s="113"/>
      <c r="AG45" s="113"/>
      <c r="AJ45" s="113"/>
      <c r="AM45" s="113"/>
      <c r="AP45" s="113"/>
      <c r="AS45" s="113"/>
      <c r="AV45" s="113"/>
      <c r="AY45" s="113"/>
      <c r="BB45" s="113"/>
      <c r="BE45" s="113"/>
    </row>
    <row r="46" spans="8:57" x14ac:dyDescent="0.25">
      <c r="H46" s="113"/>
      <c r="L46" s="113"/>
      <c r="O46" s="113"/>
      <c r="R46" s="113"/>
      <c r="U46" s="113"/>
      <c r="X46" s="113"/>
      <c r="AA46" s="113"/>
      <c r="AD46" s="113"/>
      <c r="AG46" s="113"/>
      <c r="AJ46" s="113"/>
      <c r="AM46" s="113"/>
      <c r="AP46" s="113"/>
      <c r="AS46" s="113"/>
      <c r="AV46" s="113"/>
      <c r="AY46" s="113"/>
      <c r="BB46" s="113"/>
      <c r="BE46" s="113"/>
    </row>
    <row r="47" spans="8:57" x14ac:dyDescent="0.25">
      <c r="H47" s="113"/>
      <c r="L47" s="113"/>
      <c r="O47" s="113"/>
      <c r="R47" s="113"/>
      <c r="U47" s="113"/>
      <c r="X47" s="113"/>
      <c r="AA47" s="113"/>
      <c r="AD47" s="113"/>
      <c r="AG47" s="113"/>
      <c r="AJ47" s="113"/>
      <c r="AM47" s="113"/>
      <c r="AP47" s="113"/>
      <c r="AS47" s="113"/>
      <c r="AV47" s="113"/>
      <c r="AY47" s="113"/>
      <c r="BB47" s="113"/>
      <c r="BE47" s="113"/>
    </row>
    <row r="48" spans="8:57" x14ac:dyDescent="0.25">
      <c r="H48" s="113"/>
      <c r="L48" s="113"/>
      <c r="O48" s="113"/>
      <c r="R48" s="113"/>
      <c r="U48" s="113"/>
      <c r="X48" s="113"/>
      <c r="AA48" s="113"/>
      <c r="AD48" s="113"/>
      <c r="AG48" s="113"/>
      <c r="AJ48" s="113"/>
      <c r="AM48" s="113"/>
      <c r="AP48" s="113"/>
      <c r="AS48" s="113"/>
      <c r="AV48" s="113"/>
      <c r="AY48" s="113"/>
      <c r="BB48" s="113"/>
      <c r="BE48" s="113"/>
    </row>
    <row r="49" spans="8:57" x14ac:dyDescent="0.25">
      <c r="H49" s="113"/>
      <c r="L49" s="113"/>
      <c r="O49" s="113"/>
      <c r="R49" s="113"/>
      <c r="U49" s="113"/>
      <c r="X49" s="113"/>
      <c r="AA49" s="113"/>
      <c r="AD49" s="113"/>
      <c r="AG49" s="113"/>
      <c r="AJ49" s="113"/>
      <c r="AM49" s="113"/>
      <c r="AP49" s="113"/>
      <c r="AS49" s="113"/>
      <c r="AV49" s="113"/>
      <c r="AY49" s="113"/>
      <c r="BB49" s="113"/>
      <c r="BE49" s="113"/>
    </row>
    <row r="50" spans="8:57" x14ac:dyDescent="0.25">
      <c r="H50" s="113"/>
      <c r="L50" s="113"/>
      <c r="O50" s="113"/>
      <c r="R50" s="113"/>
      <c r="U50" s="113"/>
      <c r="X50" s="113"/>
      <c r="AA50" s="113"/>
      <c r="AD50" s="113"/>
      <c r="AG50" s="113"/>
      <c r="AJ50" s="113"/>
      <c r="AM50" s="113"/>
      <c r="AP50" s="113"/>
      <c r="AS50" s="113"/>
      <c r="AV50" s="113"/>
      <c r="AY50" s="113"/>
      <c r="BB50" s="113"/>
      <c r="BE50" s="113"/>
    </row>
    <row r="51" spans="8:57" x14ac:dyDescent="0.25">
      <c r="H51" s="113"/>
      <c r="L51" s="113"/>
      <c r="O51" s="113"/>
      <c r="R51" s="113"/>
      <c r="U51" s="113"/>
      <c r="X51" s="113"/>
      <c r="AA51" s="113"/>
      <c r="AD51" s="113"/>
      <c r="AG51" s="113"/>
      <c r="AJ51" s="113"/>
      <c r="AM51" s="113"/>
      <c r="AP51" s="113"/>
      <c r="AS51" s="113"/>
      <c r="AV51" s="113"/>
      <c r="AY51" s="113"/>
      <c r="BB51" s="113"/>
      <c r="BE51" s="113"/>
    </row>
    <row r="52" spans="8:57" x14ac:dyDescent="0.25">
      <c r="H52" s="113"/>
      <c r="L52" s="113"/>
      <c r="O52" s="113"/>
      <c r="R52" s="113"/>
      <c r="U52" s="113"/>
      <c r="X52" s="113"/>
      <c r="AA52" s="113"/>
      <c r="AD52" s="113"/>
      <c r="AG52" s="113"/>
      <c r="AJ52" s="113"/>
      <c r="AM52" s="113"/>
      <c r="AP52" s="113"/>
      <c r="AS52" s="113"/>
      <c r="AV52" s="113"/>
      <c r="AY52" s="113"/>
      <c r="BB52" s="113"/>
      <c r="BE52" s="113"/>
    </row>
    <row r="53" spans="8:57" x14ac:dyDescent="0.25">
      <c r="H53" s="113"/>
      <c r="L53" s="113"/>
      <c r="O53" s="113"/>
      <c r="R53" s="113"/>
      <c r="U53" s="113"/>
      <c r="X53" s="113"/>
      <c r="AA53" s="113"/>
      <c r="AD53" s="113"/>
      <c r="AG53" s="113"/>
      <c r="AJ53" s="113"/>
      <c r="AM53" s="113"/>
      <c r="AP53" s="113"/>
      <c r="AS53" s="113"/>
      <c r="AV53" s="113"/>
      <c r="AY53" s="113"/>
      <c r="BB53" s="113"/>
      <c r="BE53" s="113"/>
    </row>
    <row r="54" spans="8:57" x14ac:dyDescent="0.25">
      <c r="H54" s="113"/>
      <c r="L54" s="113"/>
      <c r="O54" s="113"/>
      <c r="R54" s="113"/>
      <c r="U54" s="113"/>
      <c r="X54" s="113"/>
      <c r="AA54" s="113"/>
      <c r="AD54" s="113"/>
      <c r="AG54" s="113"/>
      <c r="AJ54" s="113"/>
      <c r="AM54" s="113"/>
      <c r="AP54" s="113"/>
      <c r="AS54" s="113"/>
      <c r="AV54" s="113"/>
      <c r="AY54" s="113"/>
      <c r="BB54" s="113"/>
      <c r="BE54" s="113"/>
    </row>
    <row r="55" spans="8:57" x14ac:dyDescent="0.25">
      <c r="H55" s="113"/>
      <c r="L55" s="113"/>
      <c r="O55" s="113"/>
      <c r="R55" s="113"/>
      <c r="U55" s="113"/>
      <c r="X55" s="113"/>
      <c r="AA55" s="113"/>
      <c r="AD55" s="113"/>
      <c r="AG55" s="113"/>
      <c r="AJ55" s="113"/>
      <c r="AM55" s="113"/>
      <c r="AP55" s="113"/>
      <c r="AS55" s="113"/>
      <c r="AV55" s="113"/>
      <c r="AY55" s="113"/>
      <c r="BB55" s="113"/>
      <c r="BE55" s="113"/>
    </row>
    <row r="56" spans="8:57" x14ac:dyDescent="0.25">
      <c r="H56" s="113"/>
      <c r="L56" s="113"/>
      <c r="O56" s="113"/>
      <c r="R56" s="113"/>
      <c r="U56" s="113"/>
      <c r="X56" s="113"/>
      <c r="AA56" s="113"/>
      <c r="AD56" s="113"/>
      <c r="AG56" s="113"/>
      <c r="AJ56" s="113"/>
      <c r="AM56" s="113"/>
      <c r="AP56" s="113"/>
      <c r="AS56" s="113"/>
      <c r="AV56" s="113"/>
      <c r="AY56" s="113"/>
      <c r="BB56" s="113"/>
      <c r="BE56" s="113"/>
    </row>
    <row r="57" spans="8:57" x14ac:dyDescent="0.25">
      <c r="H57" s="113"/>
      <c r="L57" s="113"/>
      <c r="O57" s="113"/>
      <c r="R57" s="113"/>
      <c r="U57" s="113"/>
      <c r="X57" s="113"/>
      <c r="AA57" s="113"/>
      <c r="AD57" s="113"/>
      <c r="AG57" s="113"/>
      <c r="AJ57" s="113"/>
      <c r="AM57" s="113"/>
      <c r="AP57" s="113"/>
      <c r="AS57" s="113"/>
      <c r="AV57" s="113"/>
      <c r="AY57" s="113"/>
      <c r="BB57" s="113"/>
      <c r="BE57" s="113"/>
    </row>
    <row r="58" spans="8:57" x14ac:dyDescent="0.25">
      <c r="H58" s="113"/>
      <c r="L58" s="113"/>
      <c r="O58" s="113"/>
      <c r="R58" s="113"/>
      <c r="U58" s="113"/>
      <c r="X58" s="113"/>
      <c r="AA58" s="113"/>
      <c r="AD58" s="113"/>
      <c r="AG58" s="113"/>
      <c r="AJ58" s="113"/>
      <c r="AM58" s="113"/>
      <c r="AP58" s="113"/>
      <c r="AS58" s="113"/>
      <c r="AV58" s="113"/>
      <c r="AY58" s="113"/>
      <c r="BB58" s="113"/>
      <c r="BE58" s="113"/>
    </row>
    <row r="59" spans="8:57" x14ac:dyDescent="0.25">
      <c r="H59" s="113"/>
      <c r="L59" s="113"/>
      <c r="O59" s="113"/>
      <c r="R59" s="113"/>
      <c r="U59" s="113"/>
      <c r="X59" s="113"/>
      <c r="AA59" s="113"/>
      <c r="AD59" s="113"/>
      <c r="AG59" s="113"/>
      <c r="AJ59" s="113"/>
      <c r="AM59" s="113"/>
      <c r="AP59" s="113"/>
      <c r="AS59" s="113"/>
      <c r="AV59" s="113"/>
      <c r="AY59" s="113"/>
      <c r="BB59" s="113"/>
      <c r="BE59" s="113"/>
    </row>
    <row r="60" spans="8:57" x14ac:dyDescent="0.25">
      <c r="H60" s="113"/>
      <c r="L60" s="113"/>
      <c r="O60" s="113"/>
      <c r="R60" s="113"/>
      <c r="U60" s="113"/>
      <c r="X60" s="113"/>
      <c r="AA60" s="113"/>
      <c r="AD60" s="113"/>
      <c r="AG60" s="113"/>
      <c r="AJ60" s="113"/>
      <c r="AM60" s="113"/>
      <c r="AP60" s="113"/>
      <c r="AS60" s="113"/>
      <c r="AV60" s="113"/>
      <c r="AY60" s="113"/>
      <c r="BB60" s="113"/>
      <c r="BE60" s="113"/>
    </row>
    <row r="61" spans="8:57" x14ac:dyDescent="0.25">
      <c r="H61" s="113"/>
      <c r="L61" s="113"/>
      <c r="O61" s="113"/>
      <c r="R61" s="113"/>
      <c r="U61" s="113"/>
      <c r="X61" s="113"/>
      <c r="AA61" s="113"/>
      <c r="AD61" s="113"/>
      <c r="AG61" s="113"/>
      <c r="AJ61" s="113"/>
      <c r="AM61" s="113"/>
      <c r="AP61" s="113"/>
      <c r="AS61" s="113"/>
      <c r="AV61" s="113"/>
      <c r="AY61" s="113"/>
      <c r="BB61" s="113"/>
      <c r="BE61" s="113"/>
    </row>
    <row r="62" spans="8:57" x14ac:dyDescent="0.25">
      <c r="H62" s="113"/>
      <c r="L62" s="113"/>
      <c r="O62" s="113"/>
      <c r="R62" s="113"/>
      <c r="U62" s="113"/>
      <c r="X62" s="113"/>
      <c r="AA62" s="113"/>
      <c r="AD62" s="113"/>
      <c r="AG62" s="113"/>
      <c r="AJ62" s="113"/>
      <c r="AM62" s="113"/>
      <c r="AP62" s="113"/>
      <c r="AS62" s="113"/>
      <c r="AV62" s="113"/>
      <c r="AY62" s="113"/>
      <c r="BB62" s="113"/>
      <c r="BE62" s="113"/>
    </row>
    <row r="63" spans="8:57" x14ac:dyDescent="0.25">
      <c r="H63" s="113"/>
      <c r="L63" s="113"/>
      <c r="O63" s="113"/>
      <c r="R63" s="113"/>
      <c r="U63" s="113"/>
      <c r="X63" s="113"/>
      <c r="AA63" s="113"/>
      <c r="AD63" s="113"/>
      <c r="AG63" s="113"/>
      <c r="AJ63" s="113"/>
      <c r="AM63" s="113"/>
      <c r="AP63" s="113"/>
      <c r="AS63" s="113"/>
      <c r="AV63" s="113"/>
      <c r="AY63" s="113"/>
      <c r="BB63" s="113"/>
      <c r="BE63" s="113"/>
    </row>
    <row r="64" spans="8:57" x14ac:dyDescent="0.25">
      <c r="H64" s="113"/>
      <c r="L64" s="113"/>
      <c r="O64" s="113"/>
      <c r="R64" s="113"/>
      <c r="U64" s="113"/>
      <c r="X64" s="113"/>
      <c r="AA64" s="113"/>
      <c r="AD64" s="113"/>
      <c r="AG64" s="113"/>
      <c r="AJ64" s="113"/>
      <c r="AM64" s="113"/>
      <c r="AP64" s="113"/>
      <c r="AS64" s="113"/>
      <c r="AV64" s="113"/>
      <c r="AY64" s="113"/>
      <c r="BB64" s="113"/>
      <c r="BE64" s="113"/>
    </row>
    <row r="65" spans="8:57" x14ac:dyDescent="0.25">
      <c r="H65" s="113"/>
      <c r="L65" s="113"/>
      <c r="O65" s="113"/>
      <c r="R65" s="113"/>
      <c r="U65" s="113"/>
      <c r="X65" s="113"/>
      <c r="AA65" s="113"/>
      <c r="AD65" s="113"/>
      <c r="AG65" s="113"/>
      <c r="AJ65" s="113"/>
      <c r="AM65" s="113"/>
      <c r="AP65" s="113"/>
      <c r="AS65" s="113"/>
      <c r="AV65" s="113"/>
      <c r="AY65" s="113"/>
      <c r="BB65" s="113"/>
      <c r="BE65" s="113"/>
    </row>
    <row r="66" spans="8:57" x14ac:dyDescent="0.25">
      <c r="H66" s="113"/>
      <c r="L66" s="113"/>
      <c r="O66" s="113"/>
      <c r="R66" s="113"/>
      <c r="U66" s="113"/>
      <c r="X66" s="113"/>
      <c r="AA66" s="113"/>
      <c r="AD66" s="113"/>
      <c r="AG66" s="113"/>
      <c r="AJ66" s="113"/>
      <c r="AM66" s="113"/>
      <c r="AP66" s="113"/>
      <c r="AS66" s="113"/>
      <c r="AV66" s="113"/>
      <c r="AY66" s="113"/>
      <c r="BB66" s="113"/>
      <c r="BE66" s="113"/>
    </row>
    <row r="67" spans="8:57" x14ac:dyDescent="0.25">
      <c r="H67" s="113"/>
      <c r="L67" s="113"/>
      <c r="O67" s="113"/>
      <c r="R67" s="113"/>
      <c r="U67" s="113"/>
      <c r="X67" s="113"/>
      <c r="AA67" s="113"/>
      <c r="AD67" s="113"/>
      <c r="AG67" s="113"/>
      <c r="AJ67" s="113"/>
      <c r="AM67" s="113"/>
      <c r="AP67" s="113"/>
      <c r="AS67" s="113"/>
      <c r="AV67" s="113"/>
      <c r="AY67" s="113"/>
      <c r="BB67" s="113"/>
      <c r="BE67" s="113"/>
    </row>
    <row r="68" spans="8:57" x14ac:dyDescent="0.25">
      <c r="H68" s="113"/>
      <c r="L68" s="113"/>
      <c r="O68" s="113"/>
      <c r="R68" s="113"/>
      <c r="U68" s="113"/>
      <c r="X68" s="113"/>
      <c r="AA68" s="113"/>
      <c r="AD68" s="113"/>
      <c r="AG68" s="113"/>
      <c r="AJ68" s="113"/>
      <c r="AM68" s="113"/>
      <c r="AP68" s="113"/>
      <c r="AS68" s="113"/>
      <c r="AV68" s="113"/>
      <c r="AY68" s="113"/>
      <c r="BB68" s="113"/>
      <c r="BE68" s="113"/>
    </row>
    <row r="69" spans="8:57" x14ac:dyDescent="0.25">
      <c r="H69" s="113"/>
      <c r="L69" s="113"/>
      <c r="O69" s="113"/>
      <c r="R69" s="113"/>
      <c r="U69" s="113"/>
      <c r="X69" s="113"/>
      <c r="AA69" s="113"/>
      <c r="AD69" s="113"/>
      <c r="AG69" s="113"/>
      <c r="AJ69" s="113"/>
      <c r="AM69" s="113"/>
      <c r="AP69" s="113"/>
      <c r="AS69" s="113"/>
      <c r="AV69" s="113"/>
      <c r="AY69" s="113"/>
      <c r="BB69" s="113"/>
      <c r="BE69" s="113"/>
    </row>
    <row r="70" spans="8:57" x14ac:dyDescent="0.25">
      <c r="H70" s="113"/>
      <c r="L70" s="113"/>
      <c r="O70" s="113"/>
      <c r="R70" s="113"/>
      <c r="U70" s="113"/>
      <c r="X70" s="113"/>
      <c r="AA70" s="113"/>
      <c r="AD70" s="113"/>
      <c r="AG70" s="113"/>
      <c r="AJ70" s="113"/>
      <c r="AM70" s="113"/>
      <c r="AP70" s="113"/>
      <c r="AS70" s="113"/>
      <c r="AV70" s="113"/>
      <c r="AY70" s="113"/>
      <c r="BB70" s="113"/>
      <c r="BE70" s="113"/>
    </row>
    <row r="71" spans="8:57" x14ac:dyDescent="0.25">
      <c r="H71" s="113"/>
      <c r="L71" s="113"/>
      <c r="O71" s="113"/>
      <c r="R71" s="113"/>
      <c r="U71" s="113"/>
      <c r="X71" s="113"/>
      <c r="AA71" s="113"/>
      <c r="AD71" s="113"/>
      <c r="AG71" s="113"/>
      <c r="AJ71" s="113"/>
      <c r="AM71" s="113"/>
      <c r="AP71" s="113"/>
      <c r="AS71" s="113"/>
      <c r="AV71" s="113"/>
      <c r="AY71" s="113"/>
      <c r="BB71" s="113"/>
      <c r="BE71" s="113"/>
    </row>
    <row r="72" spans="8:57" x14ac:dyDescent="0.25">
      <c r="H72" s="113"/>
      <c r="L72" s="113"/>
      <c r="O72" s="113"/>
      <c r="R72" s="113"/>
      <c r="U72" s="113"/>
      <c r="X72" s="113"/>
      <c r="AA72" s="113"/>
      <c r="AD72" s="113"/>
      <c r="AG72" s="113"/>
      <c r="AJ72" s="113"/>
      <c r="AM72" s="113"/>
      <c r="AP72" s="113"/>
      <c r="AS72" s="113"/>
      <c r="AV72" s="113"/>
      <c r="AY72" s="113"/>
      <c r="BB72" s="113"/>
      <c r="BE72" s="113"/>
    </row>
    <row r="73" spans="8:57" x14ac:dyDescent="0.25">
      <c r="H73" s="113"/>
      <c r="L73" s="113"/>
      <c r="O73" s="113"/>
      <c r="R73" s="113"/>
      <c r="U73" s="113"/>
      <c r="X73" s="113"/>
      <c r="AA73" s="113"/>
      <c r="AD73" s="113"/>
      <c r="AG73" s="113"/>
      <c r="AJ73" s="113"/>
      <c r="AM73" s="113"/>
      <c r="AP73" s="113"/>
      <c r="AS73" s="113"/>
      <c r="AV73" s="113"/>
      <c r="AY73" s="113"/>
      <c r="BB73" s="113"/>
      <c r="BE73" s="113"/>
    </row>
    <row r="74" spans="8:57" x14ac:dyDescent="0.25">
      <c r="H74" s="113"/>
      <c r="L74" s="113"/>
      <c r="O74" s="113"/>
      <c r="R74" s="113"/>
      <c r="U74" s="113"/>
      <c r="X74" s="113"/>
      <c r="AA74" s="113"/>
      <c r="AD74" s="113"/>
      <c r="AG74" s="113"/>
      <c r="AJ74" s="113"/>
      <c r="AM74" s="113"/>
      <c r="AP74" s="113"/>
      <c r="AS74" s="113"/>
      <c r="AV74" s="113"/>
      <c r="AY74" s="113"/>
      <c r="BB74" s="113"/>
      <c r="BE74" s="113"/>
    </row>
    <row r="75" spans="8:57" x14ac:dyDescent="0.25">
      <c r="H75" s="113"/>
      <c r="L75" s="113"/>
      <c r="O75" s="113"/>
      <c r="R75" s="113"/>
      <c r="U75" s="113"/>
      <c r="X75" s="113"/>
      <c r="AA75" s="113"/>
      <c r="AD75" s="113"/>
      <c r="AG75" s="113"/>
      <c r="AJ75" s="113"/>
      <c r="AM75" s="113"/>
      <c r="AP75" s="113"/>
      <c r="AS75" s="113"/>
      <c r="AV75" s="113"/>
      <c r="AY75" s="113"/>
      <c r="BB75" s="113"/>
      <c r="BE75" s="113"/>
    </row>
    <row r="76" spans="8:57" x14ac:dyDescent="0.25">
      <c r="H76" s="113"/>
      <c r="L76" s="113"/>
      <c r="O76" s="113"/>
      <c r="R76" s="113"/>
      <c r="U76" s="113"/>
      <c r="X76" s="113"/>
      <c r="AA76" s="113"/>
      <c r="AD76" s="113"/>
      <c r="AG76" s="113"/>
      <c r="AJ76" s="113"/>
      <c r="AM76" s="113"/>
      <c r="AP76" s="113"/>
      <c r="AS76" s="113"/>
      <c r="AV76" s="113"/>
      <c r="AY76" s="113"/>
      <c r="BB76" s="113"/>
      <c r="BE76" s="113"/>
    </row>
    <row r="77" spans="8:57" x14ac:dyDescent="0.25">
      <c r="H77" s="113"/>
      <c r="L77" s="113"/>
      <c r="O77" s="113"/>
      <c r="R77" s="113"/>
      <c r="U77" s="113"/>
      <c r="X77" s="113"/>
      <c r="AA77" s="113"/>
      <c r="AD77" s="113"/>
      <c r="AG77" s="113"/>
      <c r="AJ77" s="113"/>
      <c r="AM77" s="113"/>
      <c r="AP77" s="113"/>
      <c r="AS77" s="113"/>
      <c r="AV77" s="113"/>
      <c r="AY77" s="113"/>
      <c r="BB77" s="113"/>
      <c r="BE77" s="113"/>
    </row>
    <row r="78" spans="8:57" x14ac:dyDescent="0.25">
      <c r="H78" s="113"/>
      <c r="L78" s="113"/>
      <c r="O78" s="113"/>
      <c r="R78" s="113"/>
      <c r="U78" s="113"/>
      <c r="X78" s="113"/>
      <c r="AA78" s="113"/>
      <c r="AD78" s="113"/>
      <c r="AG78" s="113"/>
      <c r="AJ78" s="113"/>
      <c r="AM78" s="113"/>
      <c r="AP78" s="113"/>
      <c r="AS78" s="113"/>
      <c r="AV78" s="113"/>
      <c r="AY78" s="113"/>
      <c r="BB78" s="113"/>
      <c r="BE78" s="113"/>
    </row>
    <row r="79" spans="8:57" x14ac:dyDescent="0.25">
      <c r="H79" s="113"/>
      <c r="L79" s="113"/>
      <c r="O79" s="113"/>
      <c r="R79" s="113"/>
      <c r="U79" s="113"/>
      <c r="X79" s="113"/>
      <c r="AA79" s="113"/>
      <c r="AD79" s="113"/>
      <c r="AG79" s="113"/>
      <c r="AJ79" s="113"/>
      <c r="AM79" s="113"/>
      <c r="AP79" s="113"/>
      <c r="AS79" s="113"/>
      <c r="AV79" s="113"/>
      <c r="AY79" s="113"/>
      <c r="BB79" s="113"/>
      <c r="BE79" s="113"/>
    </row>
    <row r="80" spans="8:57" x14ac:dyDescent="0.25">
      <c r="H80" s="113"/>
      <c r="L80" s="113"/>
      <c r="O80" s="113"/>
      <c r="R80" s="113"/>
      <c r="U80" s="113"/>
      <c r="X80" s="113"/>
      <c r="AA80" s="113"/>
      <c r="AD80" s="113"/>
      <c r="AG80" s="113"/>
      <c r="AJ80" s="113"/>
      <c r="AM80" s="113"/>
      <c r="AP80" s="113"/>
      <c r="AS80" s="113"/>
      <c r="AV80" s="113"/>
      <c r="AY80" s="113"/>
      <c r="BB80" s="113"/>
      <c r="BE80" s="113"/>
    </row>
    <row r="81" spans="8:57" x14ac:dyDescent="0.25">
      <c r="H81" s="113"/>
      <c r="L81" s="113"/>
      <c r="O81" s="113"/>
      <c r="R81" s="113"/>
      <c r="U81" s="113"/>
      <c r="X81" s="113"/>
      <c r="AA81" s="113"/>
      <c r="AD81" s="113"/>
      <c r="AG81" s="113"/>
      <c r="AJ81" s="113"/>
      <c r="AM81" s="113"/>
      <c r="AP81" s="113"/>
      <c r="AS81" s="113"/>
      <c r="AV81" s="113"/>
      <c r="AY81" s="113"/>
      <c r="BB81" s="113"/>
      <c r="BE81" s="113"/>
    </row>
    <row r="82" spans="8:57" x14ac:dyDescent="0.25">
      <c r="H82" s="113"/>
      <c r="L82" s="113"/>
      <c r="O82" s="113"/>
      <c r="R82" s="113"/>
      <c r="U82" s="113"/>
      <c r="X82" s="113"/>
      <c r="AA82" s="113"/>
      <c r="AD82" s="113"/>
      <c r="AG82" s="113"/>
      <c r="AJ82" s="113"/>
      <c r="AM82" s="113"/>
      <c r="AP82" s="113"/>
      <c r="AS82" s="113"/>
      <c r="AV82" s="113"/>
      <c r="AY82" s="113"/>
      <c r="BB82" s="113"/>
      <c r="BE82" s="113"/>
    </row>
    <row r="83" spans="8:57" x14ac:dyDescent="0.25">
      <c r="H83" s="113"/>
      <c r="L83" s="113"/>
      <c r="O83" s="113"/>
      <c r="R83" s="113"/>
      <c r="U83" s="113"/>
      <c r="X83" s="113"/>
      <c r="AA83" s="113"/>
      <c r="AD83" s="113"/>
      <c r="AG83" s="113"/>
      <c r="AJ83" s="113"/>
      <c r="AM83" s="113"/>
      <c r="AP83" s="113"/>
      <c r="AS83" s="113"/>
      <c r="AV83" s="113"/>
      <c r="AY83" s="113"/>
      <c r="BB83" s="113"/>
      <c r="BE83" s="113"/>
    </row>
    <row r="84" spans="8:57" x14ac:dyDescent="0.25">
      <c r="H84" s="113"/>
      <c r="L84" s="113"/>
      <c r="O84" s="113"/>
      <c r="R84" s="113"/>
      <c r="U84" s="113"/>
      <c r="X84" s="113"/>
      <c r="AA84" s="113"/>
      <c r="AD84" s="113"/>
      <c r="AG84" s="113"/>
      <c r="AJ84" s="113"/>
      <c r="AM84" s="113"/>
      <c r="AP84" s="113"/>
      <c r="AS84" s="113"/>
      <c r="AV84" s="113"/>
      <c r="AY84" s="113"/>
      <c r="BB84" s="113"/>
      <c r="BE84" s="113"/>
    </row>
    <row r="85" spans="8:57" x14ac:dyDescent="0.25">
      <c r="H85" s="113"/>
      <c r="L85" s="113"/>
      <c r="O85" s="113"/>
      <c r="R85" s="113"/>
      <c r="U85" s="113"/>
      <c r="X85" s="113"/>
      <c r="AA85" s="113"/>
      <c r="AD85" s="113"/>
      <c r="AG85" s="113"/>
      <c r="AJ85" s="113"/>
      <c r="AM85" s="113"/>
      <c r="AP85" s="113"/>
      <c r="AS85" s="113"/>
      <c r="AV85" s="113"/>
      <c r="AY85" s="113"/>
      <c r="BB85" s="113"/>
      <c r="BE85" s="113"/>
    </row>
    <row r="86" spans="8:57" x14ac:dyDescent="0.25">
      <c r="H86" s="113"/>
      <c r="L86" s="113"/>
      <c r="O86" s="113"/>
      <c r="R86" s="113"/>
      <c r="U86" s="113"/>
      <c r="X86" s="113"/>
      <c r="AA86" s="113"/>
      <c r="AD86" s="113"/>
      <c r="AG86" s="113"/>
      <c r="AJ86" s="113"/>
      <c r="AM86" s="113"/>
      <c r="AP86" s="113"/>
      <c r="AS86" s="113"/>
      <c r="AV86" s="113"/>
      <c r="AY86" s="113"/>
      <c r="BB86" s="113"/>
      <c r="BE86" s="113"/>
    </row>
    <row r="87" spans="8:57" x14ac:dyDescent="0.25">
      <c r="H87" s="113"/>
      <c r="L87" s="113"/>
      <c r="O87" s="113"/>
      <c r="R87" s="113"/>
      <c r="U87" s="113"/>
      <c r="X87" s="113"/>
      <c r="AA87" s="113"/>
      <c r="AD87" s="113"/>
      <c r="AG87" s="113"/>
      <c r="AJ87" s="113"/>
      <c r="AM87" s="113"/>
      <c r="AP87" s="113"/>
      <c r="AS87" s="113"/>
      <c r="AV87" s="113"/>
      <c r="AY87" s="113"/>
      <c r="BB87" s="113"/>
      <c r="BE87" s="113"/>
    </row>
    <row r="88" spans="8:57" x14ac:dyDescent="0.25">
      <c r="H88" s="113"/>
      <c r="L88" s="113"/>
      <c r="O88" s="113"/>
      <c r="R88" s="113"/>
      <c r="U88" s="113"/>
      <c r="X88" s="113"/>
      <c r="AA88" s="113"/>
      <c r="AD88" s="113"/>
      <c r="AG88" s="113"/>
      <c r="AJ88" s="113"/>
      <c r="AM88" s="113"/>
      <c r="AP88" s="113"/>
      <c r="AS88" s="113"/>
      <c r="AV88" s="113"/>
      <c r="AY88" s="113"/>
      <c r="BB88" s="113"/>
      <c r="BE88" s="113"/>
    </row>
    <row r="89" spans="8:57" x14ac:dyDescent="0.25">
      <c r="H89" s="113"/>
      <c r="L89" s="113"/>
      <c r="O89" s="113"/>
      <c r="R89" s="113"/>
      <c r="U89" s="113"/>
      <c r="X89" s="113"/>
      <c r="AA89" s="113"/>
      <c r="AD89" s="113"/>
      <c r="AG89" s="113"/>
      <c r="AJ89" s="113"/>
      <c r="AM89" s="113"/>
      <c r="AP89" s="113"/>
      <c r="AS89" s="113"/>
      <c r="AV89" s="113"/>
      <c r="AY89" s="113"/>
      <c r="BB89" s="113"/>
      <c r="BE89" s="113"/>
    </row>
    <row r="90" spans="8:57" x14ac:dyDescent="0.25">
      <c r="H90" s="113"/>
      <c r="L90" s="113"/>
      <c r="O90" s="113"/>
      <c r="R90" s="113"/>
      <c r="U90" s="113"/>
      <c r="X90" s="113"/>
      <c r="AA90" s="113"/>
      <c r="AD90" s="113"/>
      <c r="AG90" s="113"/>
      <c r="AJ90" s="113"/>
      <c r="AM90" s="113"/>
      <c r="AP90" s="113"/>
      <c r="AS90" s="113"/>
      <c r="AV90" s="113"/>
      <c r="AY90" s="113"/>
      <c r="BB90" s="113"/>
      <c r="BE90" s="113"/>
    </row>
    <row r="91" spans="8:57" x14ac:dyDescent="0.25">
      <c r="H91" s="113"/>
      <c r="L91" s="113"/>
      <c r="O91" s="113"/>
      <c r="R91" s="113"/>
      <c r="U91" s="113"/>
      <c r="X91" s="113"/>
      <c r="AA91" s="113"/>
      <c r="AD91" s="113"/>
      <c r="AG91" s="113"/>
      <c r="AJ91" s="113"/>
      <c r="AM91" s="113"/>
      <c r="AP91" s="113"/>
      <c r="AS91" s="113"/>
      <c r="AV91" s="113"/>
      <c r="AY91" s="113"/>
      <c r="BB91" s="113"/>
      <c r="BE91" s="113"/>
    </row>
    <row r="92" spans="8:57" x14ac:dyDescent="0.25">
      <c r="H92" s="113"/>
      <c r="L92" s="113"/>
      <c r="O92" s="113"/>
      <c r="R92" s="113"/>
      <c r="U92" s="113"/>
      <c r="X92" s="113"/>
      <c r="AA92" s="113"/>
      <c r="AD92" s="113"/>
      <c r="AG92" s="113"/>
      <c r="AJ92" s="113"/>
      <c r="AM92" s="113"/>
      <c r="AP92" s="113"/>
      <c r="AS92" s="113"/>
      <c r="AV92" s="113"/>
      <c r="AY92" s="113"/>
      <c r="BB92" s="113"/>
      <c r="BE92" s="113"/>
    </row>
    <row r="93" spans="8:57" x14ac:dyDescent="0.25">
      <c r="H93" s="113"/>
      <c r="L93" s="113"/>
      <c r="O93" s="113"/>
      <c r="R93" s="113"/>
      <c r="U93" s="113"/>
      <c r="X93" s="113"/>
      <c r="AA93" s="113"/>
      <c r="AD93" s="113"/>
      <c r="AG93" s="113"/>
      <c r="AJ93" s="113"/>
      <c r="AM93" s="113"/>
      <c r="AP93" s="113"/>
      <c r="AS93" s="113"/>
      <c r="AV93" s="113"/>
      <c r="AY93" s="113"/>
      <c r="BB93" s="113"/>
      <c r="BE93" s="113"/>
    </row>
    <row r="94" spans="8:57" x14ac:dyDescent="0.25">
      <c r="H94" s="113"/>
      <c r="L94" s="113"/>
      <c r="O94" s="113"/>
      <c r="R94" s="113"/>
      <c r="U94" s="113"/>
      <c r="X94" s="113"/>
      <c r="AA94" s="113"/>
      <c r="AD94" s="113"/>
      <c r="AG94" s="113"/>
      <c r="AJ94" s="113"/>
      <c r="AM94" s="113"/>
      <c r="AP94" s="113"/>
      <c r="AS94" s="113"/>
      <c r="AV94" s="113"/>
      <c r="AY94" s="113"/>
      <c r="BB94" s="113"/>
      <c r="BE94" s="113"/>
    </row>
    <row r="95" spans="8:57" x14ac:dyDescent="0.25">
      <c r="H95" s="113"/>
      <c r="L95" s="113"/>
      <c r="O95" s="113"/>
      <c r="R95" s="113"/>
      <c r="U95" s="113"/>
      <c r="X95" s="113"/>
      <c r="AA95" s="113"/>
      <c r="AD95" s="113"/>
      <c r="AG95" s="113"/>
      <c r="AJ95" s="113"/>
      <c r="AM95" s="113"/>
      <c r="AP95" s="113"/>
      <c r="AS95" s="113"/>
      <c r="AV95" s="113"/>
      <c r="AY95" s="113"/>
      <c r="BB95" s="113"/>
      <c r="BE95" s="113"/>
    </row>
    <row r="96" spans="8:57" x14ac:dyDescent="0.25">
      <c r="H96" s="113"/>
      <c r="L96" s="113"/>
      <c r="O96" s="113"/>
      <c r="R96" s="113"/>
      <c r="U96" s="113"/>
      <c r="X96" s="113"/>
      <c r="AA96" s="113"/>
      <c r="AD96" s="113"/>
      <c r="AG96" s="113"/>
      <c r="AJ96" s="113"/>
      <c r="AM96" s="113"/>
      <c r="AP96" s="113"/>
      <c r="AS96" s="113"/>
      <c r="AV96" s="113"/>
      <c r="AY96" s="113"/>
      <c r="BB96" s="113"/>
      <c r="BE96" s="113"/>
    </row>
    <row r="97" spans="8:57" x14ac:dyDescent="0.25">
      <c r="H97" s="113"/>
      <c r="L97" s="113"/>
      <c r="O97" s="113"/>
      <c r="R97" s="113"/>
      <c r="U97" s="113"/>
      <c r="X97" s="113"/>
      <c r="AA97" s="113"/>
      <c r="AD97" s="113"/>
      <c r="AG97" s="113"/>
      <c r="AJ97" s="113"/>
      <c r="AM97" s="113"/>
      <c r="AP97" s="113"/>
      <c r="AS97" s="113"/>
      <c r="AV97" s="113"/>
      <c r="AY97" s="113"/>
      <c r="BB97" s="113"/>
      <c r="BE97" s="113"/>
    </row>
    <row r="98" spans="8:57" x14ac:dyDescent="0.25">
      <c r="H98" s="113"/>
      <c r="L98" s="113"/>
      <c r="O98" s="113"/>
      <c r="R98" s="113"/>
      <c r="U98" s="113"/>
      <c r="X98" s="113"/>
      <c r="AA98" s="113"/>
      <c r="AD98" s="113"/>
      <c r="AG98" s="113"/>
      <c r="AJ98" s="113"/>
      <c r="AM98" s="113"/>
      <c r="AP98" s="113"/>
      <c r="AS98" s="113"/>
      <c r="AV98" s="113"/>
      <c r="AY98" s="113"/>
      <c r="BB98" s="113"/>
      <c r="BE98" s="113"/>
    </row>
    <row r="99" spans="8:57" x14ac:dyDescent="0.25">
      <c r="H99" s="113"/>
      <c r="L99" s="113"/>
      <c r="O99" s="113"/>
      <c r="R99" s="113"/>
      <c r="U99" s="113"/>
      <c r="X99" s="113"/>
      <c r="AA99" s="113"/>
      <c r="AD99" s="113"/>
      <c r="AG99" s="113"/>
      <c r="AJ99" s="113"/>
      <c r="AM99" s="113"/>
      <c r="AP99" s="113"/>
      <c r="AS99" s="113"/>
      <c r="AV99" s="113"/>
      <c r="AY99" s="113"/>
      <c r="BB99" s="113"/>
      <c r="BE99" s="113"/>
    </row>
    <row r="100" spans="8:57" x14ac:dyDescent="0.25">
      <c r="H100" s="113"/>
      <c r="L100" s="113"/>
      <c r="O100" s="113"/>
      <c r="R100" s="113"/>
      <c r="U100" s="113"/>
      <c r="X100" s="113"/>
      <c r="AA100" s="113"/>
      <c r="AD100" s="113"/>
      <c r="AG100" s="113"/>
      <c r="AJ100" s="113"/>
      <c r="AM100" s="113"/>
      <c r="AP100" s="113"/>
      <c r="AS100" s="113"/>
      <c r="AV100" s="113"/>
      <c r="AY100" s="113"/>
      <c r="BB100" s="113"/>
      <c r="BE100" s="113"/>
    </row>
    <row r="101" spans="8:57" x14ac:dyDescent="0.25">
      <c r="H101" s="113"/>
      <c r="L101" s="113"/>
      <c r="O101" s="113"/>
      <c r="R101" s="113"/>
      <c r="U101" s="113"/>
      <c r="X101" s="113"/>
      <c r="AA101" s="113"/>
      <c r="AD101" s="113"/>
      <c r="AG101" s="113"/>
      <c r="AJ101" s="113"/>
      <c r="AM101" s="113"/>
      <c r="AP101" s="113"/>
      <c r="AS101" s="113"/>
      <c r="AV101" s="113"/>
      <c r="AY101" s="113"/>
      <c r="BB101" s="113"/>
      <c r="BE101" s="113"/>
    </row>
    <row r="102" spans="8:57" x14ac:dyDescent="0.25">
      <c r="H102" s="113"/>
      <c r="L102" s="113"/>
      <c r="O102" s="113"/>
      <c r="R102" s="113"/>
      <c r="U102" s="113"/>
      <c r="X102" s="113"/>
      <c r="AA102" s="113"/>
      <c r="AD102" s="113"/>
      <c r="AG102" s="113"/>
      <c r="AJ102" s="113"/>
      <c r="AM102" s="113"/>
      <c r="AP102" s="113"/>
      <c r="AS102" s="113"/>
      <c r="AV102" s="113"/>
      <c r="AY102" s="113"/>
      <c r="BB102" s="113"/>
      <c r="BE102" s="113"/>
    </row>
    <row r="103" spans="8:57" x14ac:dyDescent="0.25">
      <c r="H103" s="113"/>
      <c r="L103" s="113"/>
      <c r="O103" s="113"/>
      <c r="R103" s="113"/>
      <c r="U103" s="113"/>
      <c r="X103" s="113"/>
      <c r="AA103" s="113"/>
      <c r="AD103" s="113"/>
      <c r="AG103" s="113"/>
      <c r="AJ103" s="113"/>
      <c r="AM103" s="113"/>
      <c r="AP103" s="113"/>
      <c r="AS103" s="113"/>
      <c r="AV103" s="113"/>
      <c r="AY103" s="113"/>
      <c r="BB103" s="113"/>
      <c r="BE103" s="113"/>
    </row>
    <row r="104" spans="8:57" x14ac:dyDescent="0.25">
      <c r="H104" s="113"/>
      <c r="L104" s="113"/>
      <c r="O104" s="113"/>
      <c r="R104" s="113"/>
      <c r="U104" s="113"/>
      <c r="X104" s="113"/>
      <c r="AA104" s="113"/>
      <c r="AD104" s="113"/>
      <c r="AG104" s="113"/>
      <c r="AJ104" s="113"/>
      <c r="AM104" s="113"/>
      <c r="AP104" s="113"/>
      <c r="AS104" s="113"/>
      <c r="AV104" s="113"/>
      <c r="AY104" s="113"/>
      <c r="BB104" s="113"/>
      <c r="BE104" s="113"/>
    </row>
    <row r="105" spans="8:57" x14ac:dyDescent="0.25">
      <c r="H105" s="113"/>
      <c r="L105" s="113"/>
      <c r="O105" s="113"/>
      <c r="R105" s="113"/>
      <c r="U105" s="113"/>
      <c r="X105" s="113"/>
      <c r="AA105" s="113"/>
      <c r="AD105" s="113"/>
      <c r="AG105" s="113"/>
      <c r="AJ105" s="113"/>
      <c r="AM105" s="113"/>
      <c r="AP105" s="113"/>
      <c r="AS105" s="113"/>
      <c r="AV105" s="113"/>
      <c r="AY105" s="113"/>
      <c r="BB105" s="113"/>
      <c r="BE105" s="113"/>
    </row>
    <row r="106" spans="8:57" x14ac:dyDescent="0.25">
      <c r="H106" s="113"/>
      <c r="L106" s="113"/>
      <c r="O106" s="113"/>
      <c r="R106" s="113"/>
      <c r="U106" s="113"/>
      <c r="X106" s="113"/>
      <c r="AA106" s="113"/>
      <c r="AD106" s="113"/>
      <c r="AG106" s="113"/>
      <c r="AJ106" s="113"/>
      <c r="AM106" s="113"/>
      <c r="AP106" s="113"/>
      <c r="AS106" s="113"/>
      <c r="AV106" s="113"/>
      <c r="AY106" s="113"/>
      <c r="BB106" s="113"/>
      <c r="BE106" s="113"/>
    </row>
    <row r="107" spans="8:57" x14ac:dyDescent="0.25">
      <c r="H107" s="113"/>
      <c r="L107" s="113"/>
      <c r="O107" s="113"/>
      <c r="R107" s="113"/>
      <c r="U107" s="113"/>
      <c r="X107" s="113"/>
      <c r="AA107" s="113"/>
      <c r="AD107" s="113"/>
      <c r="AG107" s="113"/>
      <c r="AJ107" s="113"/>
      <c r="AM107" s="113"/>
      <c r="AP107" s="113"/>
      <c r="AS107" s="113"/>
      <c r="AV107" s="113"/>
      <c r="AY107" s="113"/>
      <c r="BB107" s="113"/>
      <c r="BE107" s="113"/>
    </row>
    <row r="108" spans="8:57" x14ac:dyDescent="0.25">
      <c r="H108" s="113"/>
      <c r="L108" s="113"/>
      <c r="O108" s="113"/>
      <c r="R108" s="113"/>
      <c r="U108" s="113"/>
      <c r="X108" s="113"/>
      <c r="AA108" s="113"/>
      <c r="AD108" s="113"/>
      <c r="AG108" s="113"/>
      <c r="AJ108" s="113"/>
      <c r="AM108" s="113"/>
      <c r="AP108" s="113"/>
      <c r="AS108" s="113"/>
      <c r="AV108" s="113"/>
      <c r="AY108" s="113"/>
      <c r="BB108" s="113"/>
      <c r="BE108" s="113"/>
    </row>
    <row r="109" spans="8:57" x14ac:dyDescent="0.25">
      <c r="H109" s="113"/>
      <c r="L109" s="113"/>
      <c r="O109" s="113"/>
      <c r="R109" s="113"/>
      <c r="U109" s="113"/>
      <c r="X109" s="113"/>
      <c r="AA109" s="113"/>
      <c r="AD109" s="113"/>
      <c r="AG109" s="113"/>
      <c r="AJ109" s="113"/>
      <c r="AM109" s="113"/>
      <c r="AP109" s="113"/>
      <c r="AS109" s="113"/>
      <c r="AV109" s="113"/>
      <c r="AY109" s="113"/>
      <c r="BB109" s="113"/>
      <c r="BE109" s="113"/>
    </row>
    <row r="110" spans="8:57" x14ac:dyDescent="0.25">
      <c r="H110" s="113"/>
      <c r="L110" s="113"/>
      <c r="O110" s="113"/>
      <c r="R110" s="113"/>
      <c r="U110" s="113"/>
      <c r="X110" s="113"/>
      <c r="AA110" s="113"/>
      <c r="AD110" s="113"/>
      <c r="AG110" s="113"/>
      <c r="AJ110" s="113"/>
      <c r="AM110" s="113"/>
      <c r="AP110" s="113"/>
      <c r="AS110" s="113"/>
      <c r="AV110" s="113"/>
      <c r="AY110" s="113"/>
      <c r="BB110" s="113"/>
      <c r="BE110" s="113"/>
    </row>
    <row r="111" spans="8:57" x14ac:dyDescent="0.25">
      <c r="H111" s="113"/>
      <c r="L111" s="113"/>
      <c r="O111" s="113"/>
      <c r="R111" s="113"/>
      <c r="U111" s="113"/>
      <c r="X111" s="113"/>
      <c r="AA111" s="113"/>
      <c r="AD111" s="113"/>
      <c r="AG111" s="113"/>
      <c r="AJ111" s="113"/>
      <c r="AM111" s="113"/>
      <c r="AP111" s="113"/>
      <c r="AS111" s="113"/>
      <c r="AV111" s="113"/>
      <c r="AY111" s="113"/>
      <c r="BB111" s="113"/>
      <c r="BE111" s="113"/>
    </row>
    <row r="112" spans="8:57" x14ac:dyDescent="0.25">
      <c r="H112" s="113"/>
      <c r="L112" s="113"/>
      <c r="O112" s="113"/>
      <c r="R112" s="113"/>
      <c r="U112" s="113"/>
      <c r="X112" s="113"/>
      <c r="AA112" s="113"/>
      <c r="AD112" s="113"/>
      <c r="AG112" s="113"/>
      <c r="AJ112" s="113"/>
      <c r="AM112" s="113"/>
      <c r="AP112" s="113"/>
      <c r="AS112" s="113"/>
      <c r="AV112" s="113"/>
      <c r="AY112" s="113"/>
      <c r="BB112" s="113"/>
      <c r="BE112" s="113"/>
    </row>
    <row r="113" spans="8:57" x14ac:dyDescent="0.25">
      <c r="H113" s="113"/>
      <c r="L113" s="113"/>
      <c r="O113" s="113"/>
      <c r="R113" s="113"/>
      <c r="U113" s="113"/>
      <c r="X113" s="113"/>
      <c r="AA113" s="113"/>
      <c r="AD113" s="113"/>
      <c r="AG113" s="113"/>
      <c r="AJ113" s="113"/>
      <c r="AM113" s="113"/>
      <c r="AP113" s="113"/>
      <c r="AS113" s="113"/>
      <c r="AV113" s="113"/>
      <c r="AY113" s="113"/>
      <c r="BB113" s="113"/>
      <c r="BE113" s="113"/>
    </row>
    <row r="114" spans="8:57" x14ac:dyDescent="0.25">
      <c r="H114" s="113"/>
      <c r="L114" s="113"/>
      <c r="O114" s="113"/>
      <c r="R114" s="113"/>
      <c r="U114" s="113"/>
      <c r="X114" s="113"/>
      <c r="AA114" s="113"/>
      <c r="AD114" s="113"/>
      <c r="AG114" s="113"/>
      <c r="AJ114" s="113"/>
      <c r="AM114" s="113"/>
      <c r="AP114" s="113"/>
      <c r="AS114" s="113"/>
      <c r="AV114" s="113"/>
      <c r="AY114" s="113"/>
      <c r="BB114" s="113"/>
      <c r="BE114" s="113"/>
    </row>
    <row r="115" spans="8:57" x14ac:dyDescent="0.25">
      <c r="H115" s="113"/>
      <c r="L115" s="113"/>
      <c r="O115" s="113"/>
      <c r="R115" s="113"/>
      <c r="U115" s="113"/>
      <c r="X115" s="113"/>
      <c r="AA115" s="113"/>
      <c r="AD115" s="113"/>
      <c r="AG115" s="113"/>
      <c r="AJ115" s="113"/>
      <c r="AM115" s="113"/>
      <c r="AP115" s="113"/>
      <c r="AS115" s="113"/>
      <c r="AV115" s="113"/>
      <c r="AY115" s="113"/>
      <c r="BB115" s="113"/>
      <c r="BE115" s="113"/>
    </row>
    <row r="116" spans="8:57" x14ac:dyDescent="0.25">
      <c r="H116" s="113"/>
      <c r="L116" s="113"/>
      <c r="O116" s="113"/>
      <c r="R116" s="113"/>
      <c r="U116" s="113"/>
      <c r="X116" s="113"/>
      <c r="AA116" s="113"/>
      <c r="AD116" s="113"/>
      <c r="AG116" s="113"/>
      <c r="AJ116" s="113"/>
      <c r="AM116" s="113"/>
      <c r="AP116" s="113"/>
      <c r="AS116" s="113"/>
      <c r="AV116" s="113"/>
      <c r="AY116" s="113"/>
      <c r="BB116" s="113"/>
      <c r="BE116" s="113"/>
    </row>
    <row r="117" spans="8:57" x14ac:dyDescent="0.25">
      <c r="H117" s="113"/>
      <c r="L117" s="113"/>
      <c r="O117" s="113"/>
      <c r="R117" s="113"/>
      <c r="U117" s="113"/>
      <c r="X117" s="113"/>
      <c r="AA117" s="113"/>
      <c r="AD117" s="113"/>
      <c r="AG117" s="113"/>
      <c r="AJ117" s="113"/>
      <c r="AM117" s="113"/>
      <c r="AP117" s="113"/>
      <c r="AS117" s="113"/>
      <c r="AV117" s="113"/>
      <c r="AY117" s="113"/>
      <c r="BB117" s="113"/>
      <c r="BE117" s="113"/>
    </row>
    <row r="118" spans="8:57" x14ac:dyDescent="0.25">
      <c r="H118" s="113"/>
      <c r="L118" s="113"/>
      <c r="O118" s="113"/>
      <c r="R118" s="113"/>
      <c r="U118" s="113"/>
      <c r="X118" s="113"/>
      <c r="AA118" s="113"/>
      <c r="AD118" s="113"/>
      <c r="AG118" s="113"/>
      <c r="AJ118" s="113"/>
      <c r="AM118" s="113"/>
      <c r="AP118" s="113"/>
      <c r="AS118" s="113"/>
      <c r="AV118" s="113"/>
      <c r="AY118" s="113"/>
      <c r="BB118" s="113"/>
      <c r="BE118" s="113"/>
    </row>
    <row r="119" spans="8:57" x14ac:dyDescent="0.25">
      <c r="H119" s="113"/>
      <c r="L119" s="113"/>
      <c r="O119" s="113"/>
      <c r="R119" s="113"/>
      <c r="U119" s="113"/>
      <c r="X119" s="113"/>
      <c r="AA119" s="113"/>
      <c r="AD119" s="113"/>
      <c r="AG119" s="113"/>
      <c r="AJ119" s="113"/>
      <c r="AM119" s="113"/>
      <c r="AP119" s="113"/>
      <c r="AS119" s="113"/>
      <c r="AV119" s="113"/>
      <c r="AY119" s="113"/>
      <c r="BB119" s="113"/>
      <c r="BE119" s="113"/>
    </row>
    <row r="120" spans="8:57" x14ac:dyDescent="0.25">
      <c r="H120" s="113"/>
      <c r="L120" s="113"/>
      <c r="O120" s="113"/>
      <c r="R120" s="113"/>
      <c r="U120" s="113"/>
      <c r="X120" s="113"/>
      <c r="AA120" s="113"/>
      <c r="AD120" s="113"/>
      <c r="AG120" s="113"/>
      <c r="AJ120" s="113"/>
      <c r="AM120" s="113"/>
      <c r="AP120" s="113"/>
      <c r="AS120" s="113"/>
      <c r="AV120" s="113"/>
      <c r="AY120" s="113"/>
      <c r="BB120" s="113"/>
      <c r="BE120" s="113"/>
    </row>
    <row r="121" spans="8:57" x14ac:dyDescent="0.25">
      <c r="H121" s="113"/>
      <c r="L121" s="113"/>
      <c r="O121" s="113"/>
      <c r="R121" s="113"/>
      <c r="U121" s="113"/>
      <c r="X121" s="113"/>
      <c r="AA121" s="113"/>
      <c r="AD121" s="113"/>
      <c r="AG121" s="113"/>
      <c r="AJ121" s="113"/>
      <c r="AM121" s="113"/>
      <c r="AP121" s="113"/>
      <c r="AS121" s="113"/>
      <c r="AV121" s="113"/>
      <c r="AY121" s="113"/>
      <c r="BB121" s="113"/>
      <c r="BE121" s="113"/>
    </row>
    <row r="122" spans="8:57" x14ac:dyDescent="0.25">
      <c r="H122" s="113"/>
      <c r="L122" s="113"/>
      <c r="O122" s="113"/>
      <c r="R122" s="113"/>
      <c r="U122" s="113"/>
      <c r="X122" s="113"/>
      <c r="AA122" s="113"/>
      <c r="AD122" s="113"/>
      <c r="AG122" s="113"/>
      <c r="AJ122" s="113"/>
      <c r="AM122" s="113"/>
      <c r="AP122" s="113"/>
      <c r="AS122" s="113"/>
      <c r="AV122" s="113"/>
      <c r="AY122" s="113"/>
      <c r="BB122" s="113"/>
      <c r="BE122" s="113"/>
    </row>
    <row r="123" spans="8:57" x14ac:dyDescent="0.25">
      <c r="H123" s="113"/>
      <c r="L123" s="113"/>
      <c r="O123" s="113"/>
      <c r="R123" s="113"/>
      <c r="U123" s="113"/>
      <c r="X123" s="113"/>
      <c r="AA123" s="113"/>
      <c r="AD123" s="113"/>
      <c r="AG123" s="113"/>
      <c r="AJ123" s="113"/>
      <c r="AM123" s="113"/>
      <c r="AP123" s="113"/>
      <c r="AS123" s="113"/>
      <c r="AV123" s="113"/>
      <c r="AY123" s="113"/>
      <c r="BB123" s="113"/>
      <c r="BE123" s="113"/>
    </row>
    <row r="124" spans="8:57" x14ac:dyDescent="0.25">
      <c r="H124" s="113"/>
      <c r="L124" s="113"/>
      <c r="O124" s="113"/>
      <c r="R124" s="113"/>
      <c r="U124" s="113"/>
      <c r="X124" s="113"/>
      <c r="AA124" s="113"/>
      <c r="AD124" s="113"/>
      <c r="AG124" s="113"/>
      <c r="AJ124" s="113"/>
      <c r="AM124" s="113"/>
      <c r="AP124" s="113"/>
      <c r="AS124" s="113"/>
      <c r="AV124" s="113"/>
      <c r="AY124" s="113"/>
      <c r="BB124" s="113"/>
      <c r="BE124" s="113"/>
    </row>
    <row r="125" spans="8:57" x14ac:dyDescent="0.25">
      <c r="H125" s="113"/>
      <c r="L125" s="113"/>
      <c r="O125" s="113"/>
      <c r="R125" s="113"/>
      <c r="U125" s="113"/>
      <c r="X125" s="113"/>
      <c r="AA125" s="113"/>
      <c r="AD125" s="113"/>
      <c r="AG125" s="113"/>
      <c r="AJ125" s="113"/>
      <c r="AM125" s="113"/>
      <c r="AP125" s="113"/>
      <c r="AS125" s="113"/>
      <c r="AV125" s="113"/>
      <c r="AY125" s="113"/>
      <c r="BB125" s="113"/>
      <c r="BE125" s="113"/>
    </row>
    <row r="126" spans="8:57" x14ac:dyDescent="0.25">
      <c r="H126" s="113"/>
      <c r="L126" s="113"/>
      <c r="O126" s="113"/>
      <c r="R126" s="113"/>
      <c r="U126" s="113"/>
      <c r="X126" s="113"/>
      <c r="AA126" s="113"/>
      <c r="AD126" s="113"/>
      <c r="AG126" s="113"/>
      <c r="AJ126" s="113"/>
      <c r="AM126" s="113"/>
      <c r="AP126" s="113"/>
      <c r="AS126" s="113"/>
      <c r="AV126" s="113"/>
      <c r="AY126" s="113"/>
      <c r="BB126" s="113"/>
      <c r="BE126" s="113"/>
    </row>
    <row r="127" spans="8:57" x14ac:dyDescent="0.25">
      <c r="H127" s="113"/>
      <c r="L127" s="113"/>
      <c r="O127" s="113"/>
      <c r="R127" s="113"/>
      <c r="U127" s="113"/>
      <c r="X127" s="113"/>
      <c r="AA127" s="113"/>
      <c r="AD127" s="113"/>
      <c r="AG127" s="113"/>
      <c r="AJ127" s="113"/>
      <c r="AM127" s="113"/>
      <c r="AP127" s="113"/>
      <c r="AS127" s="113"/>
      <c r="AV127" s="113"/>
      <c r="AY127" s="113"/>
      <c r="BB127" s="113"/>
      <c r="BE127" s="113"/>
    </row>
    <row r="128" spans="8:57" x14ac:dyDescent="0.25">
      <c r="H128" s="113"/>
      <c r="L128" s="113"/>
      <c r="O128" s="113"/>
      <c r="R128" s="113"/>
      <c r="U128" s="113"/>
      <c r="X128" s="113"/>
      <c r="AA128" s="113"/>
      <c r="AD128" s="113"/>
      <c r="AG128" s="113"/>
      <c r="AJ128" s="113"/>
      <c r="AM128" s="113"/>
      <c r="AP128" s="113"/>
      <c r="AS128" s="113"/>
      <c r="AV128" s="113"/>
      <c r="AY128" s="113"/>
      <c r="BB128" s="113"/>
      <c r="BE128" s="113"/>
    </row>
    <row r="129" spans="8:57" x14ac:dyDescent="0.25">
      <c r="H129" s="113"/>
      <c r="L129" s="113"/>
      <c r="O129" s="113"/>
      <c r="R129" s="113"/>
      <c r="U129" s="113"/>
      <c r="X129" s="113"/>
      <c r="AA129" s="113"/>
      <c r="AD129" s="113"/>
      <c r="AG129" s="113"/>
      <c r="AJ129" s="113"/>
      <c r="AM129" s="113"/>
      <c r="AP129" s="113"/>
      <c r="AS129" s="113"/>
      <c r="AV129" s="113"/>
      <c r="AY129" s="113"/>
      <c r="BB129" s="113"/>
      <c r="BE129" s="113"/>
    </row>
    <row r="130" spans="8:57" x14ac:dyDescent="0.25">
      <c r="H130" s="113"/>
      <c r="L130" s="113"/>
      <c r="O130" s="113"/>
      <c r="R130" s="113"/>
      <c r="U130" s="113"/>
      <c r="X130" s="113"/>
      <c r="AA130" s="113"/>
      <c r="AD130" s="113"/>
      <c r="AG130" s="113"/>
      <c r="AJ130" s="113"/>
      <c r="AM130" s="113"/>
      <c r="AP130" s="113"/>
      <c r="AS130" s="113"/>
      <c r="AV130" s="113"/>
      <c r="AY130" s="113"/>
      <c r="BB130" s="113"/>
      <c r="BE130" s="113"/>
    </row>
    <row r="131" spans="8:57" x14ac:dyDescent="0.25">
      <c r="H131" s="113"/>
      <c r="L131" s="113"/>
      <c r="O131" s="113"/>
      <c r="R131" s="113"/>
      <c r="U131" s="113"/>
      <c r="X131" s="113"/>
      <c r="AA131" s="113"/>
      <c r="AD131" s="113"/>
      <c r="AG131" s="113"/>
      <c r="AJ131" s="113"/>
      <c r="AM131" s="113"/>
      <c r="AP131" s="113"/>
      <c r="AS131" s="113"/>
      <c r="AV131" s="113"/>
      <c r="AY131" s="113"/>
      <c r="BB131" s="113"/>
      <c r="BE131" s="113"/>
    </row>
    <row r="132" spans="8:57" x14ac:dyDescent="0.25">
      <c r="H132" s="113"/>
      <c r="L132" s="113"/>
      <c r="O132" s="113"/>
      <c r="R132" s="113"/>
      <c r="U132" s="113"/>
      <c r="X132" s="113"/>
      <c r="AA132" s="113"/>
      <c r="AD132" s="113"/>
      <c r="AG132" s="113"/>
      <c r="AJ132" s="113"/>
      <c r="AM132" s="113"/>
      <c r="AP132" s="113"/>
      <c r="AS132" s="113"/>
      <c r="AV132" s="113"/>
      <c r="AY132" s="113"/>
      <c r="BB132" s="113"/>
      <c r="BE132" s="113"/>
    </row>
    <row r="133" spans="8:57" x14ac:dyDescent="0.25">
      <c r="H133" s="113"/>
      <c r="L133" s="113"/>
      <c r="O133" s="113"/>
      <c r="R133" s="113"/>
      <c r="U133" s="113"/>
      <c r="X133" s="113"/>
      <c r="AA133" s="113"/>
      <c r="AD133" s="113"/>
      <c r="AG133" s="113"/>
      <c r="AJ133" s="113"/>
      <c r="AM133" s="113"/>
      <c r="AP133" s="113"/>
      <c r="AS133" s="113"/>
      <c r="AV133" s="113"/>
      <c r="AY133" s="113"/>
      <c r="BB133" s="113"/>
      <c r="BE133" s="113"/>
    </row>
    <row r="134" spans="8:57" x14ac:dyDescent="0.25">
      <c r="H134" s="113"/>
      <c r="L134" s="113"/>
      <c r="O134" s="113"/>
      <c r="R134" s="113"/>
      <c r="U134" s="113"/>
      <c r="X134" s="113"/>
      <c r="AA134" s="113"/>
      <c r="AD134" s="113"/>
      <c r="AG134" s="113"/>
      <c r="AJ134" s="113"/>
      <c r="AM134" s="113"/>
      <c r="AP134" s="113"/>
      <c r="AS134" s="113"/>
      <c r="AV134" s="113"/>
      <c r="AY134" s="113"/>
      <c r="BB134" s="113"/>
      <c r="BE134" s="113"/>
    </row>
    <row r="135" spans="8:57" x14ac:dyDescent="0.25">
      <c r="H135" s="113"/>
      <c r="L135" s="113"/>
      <c r="O135" s="113"/>
      <c r="R135" s="113"/>
      <c r="U135" s="113"/>
      <c r="X135" s="113"/>
      <c r="AA135" s="113"/>
      <c r="AD135" s="113"/>
      <c r="AG135" s="113"/>
      <c r="AJ135" s="113"/>
      <c r="AM135" s="113"/>
      <c r="AP135" s="113"/>
      <c r="AS135" s="113"/>
      <c r="AV135" s="113"/>
      <c r="AY135" s="113"/>
      <c r="BB135" s="113"/>
      <c r="BE135" s="113"/>
    </row>
    <row r="136" spans="8:57" x14ac:dyDescent="0.25">
      <c r="H136" s="113"/>
      <c r="L136" s="113"/>
      <c r="O136" s="113"/>
      <c r="R136" s="113"/>
      <c r="U136" s="113"/>
      <c r="X136" s="113"/>
      <c r="AA136" s="113"/>
      <c r="AD136" s="113"/>
      <c r="AG136" s="113"/>
      <c r="AJ136" s="113"/>
      <c r="AM136" s="113"/>
      <c r="AP136" s="113"/>
      <c r="AS136" s="113"/>
      <c r="AV136" s="113"/>
      <c r="AY136" s="113"/>
      <c r="BB136" s="113"/>
      <c r="BE136" s="113"/>
    </row>
    <row r="137" spans="8:57" x14ac:dyDescent="0.25">
      <c r="H137" s="113"/>
      <c r="L137" s="113"/>
      <c r="O137" s="113"/>
      <c r="R137" s="113"/>
      <c r="U137" s="113"/>
      <c r="X137" s="113"/>
      <c r="AA137" s="113"/>
      <c r="AD137" s="113"/>
      <c r="AG137" s="113"/>
      <c r="AJ137" s="113"/>
      <c r="AM137" s="113"/>
      <c r="AP137" s="113"/>
      <c r="AS137" s="113"/>
      <c r="AV137" s="113"/>
      <c r="AY137" s="113"/>
      <c r="BB137" s="113"/>
      <c r="BE137" s="113"/>
    </row>
    <row r="138" spans="8:57" x14ac:dyDescent="0.25">
      <c r="H138" s="113"/>
      <c r="L138" s="113"/>
      <c r="O138" s="113"/>
      <c r="R138" s="113"/>
      <c r="U138" s="113"/>
      <c r="X138" s="113"/>
      <c r="AA138" s="113"/>
      <c r="AD138" s="113"/>
      <c r="AG138" s="113"/>
      <c r="AJ138" s="113"/>
      <c r="AM138" s="113"/>
      <c r="AP138" s="113"/>
      <c r="AS138" s="113"/>
      <c r="AV138" s="113"/>
      <c r="AY138" s="113"/>
      <c r="BB138" s="113"/>
      <c r="BE138" s="113"/>
    </row>
    <row r="139" spans="8:57" x14ac:dyDescent="0.25">
      <c r="H139" s="113"/>
      <c r="L139" s="113"/>
      <c r="O139" s="113"/>
      <c r="R139" s="113"/>
      <c r="U139" s="113"/>
      <c r="X139" s="113"/>
      <c r="AA139" s="113"/>
      <c r="AD139" s="113"/>
      <c r="AG139" s="113"/>
      <c r="AJ139" s="113"/>
      <c r="AM139" s="113"/>
      <c r="AP139" s="113"/>
      <c r="AS139" s="113"/>
      <c r="AV139" s="113"/>
      <c r="AY139" s="113"/>
      <c r="BB139" s="113"/>
      <c r="BE139" s="113"/>
    </row>
    <row r="140" spans="8:57" x14ac:dyDescent="0.25">
      <c r="H140" s="113"/>
      <c r="L140" s="113"/>
      <c r="O140" s="113"/>
      <c r="R140" s="113"/>
      <c r="U140" s="113"/>
      <c r="X140" s="113"/>
      <c r="AA140" s="113"/>
      <c r="AD140" s="113"/>
      <c r="AG140" s="113"/>
      <c r="AJ140" s="113"/>
      <c r="AM140" s="113"/>
      <c r="AP140" s="113"/>
      <c r="AS140" s="113"/>
      <c r="AV140" s="113"/>
      <c r="AY140" s="113"/>
      <c r="BB140" s="113"/>
      <c r="BE140" s="113"/>
    </row>
    <row r="141" spans="8:57" x14ac:dyDescent="0.25">
      <c r="H141" s="113"/>
      <c r="L141" s="113"/>
      <c r="O141" s="113"/>
      <c r="R141" s="113"/>
      <c r="U141" s="113"/>
      <c r="X141" s="113"/>
      <c r="AA141" s="113"/>
      <c r="AD141" s="113"/>
      <c r="AG141" s="113"/>
      <c r="AJ141" s="113"/>
      <c r="AM141" s="113"/>
      <c r="AP141" s="113"/>
      <c r="AS141" s="113"/>
      <c r="AV141" s="113"/>
      <c r="AY141" s="113"/>
      <c r="BB141" s="113"/>
      <c r="BE141" s="113"/>
    </row>
    <row r="142" spans="8:57" x14ac:dyDescent="0.25">
      <c r="H142" s="113"/>
      <c r="L142" s="113"/>
      <c r="O142" s="113"/>
      <c r="R142" s="113"/>
      <c r="U142" s="113"/>
      <c r="X142" s="113"/>
      <c r="AA142" s="113"/>
      <c r="AD142" s="113"/>
      <c r="AG142" s="113"/>
      <c r="AJ142" s="113"/>
      <c r="AM142" s="113"/>
      <c r="AP142" s="113"/>
      <c r="AS142" s="113"/>
      <c r="AV142" s="113"/>
      <c r="AY142" s="113"/>
      <c r="BB142" s="113"/>
      <c r="BE142" s="113"/>
    </row>
    <row r="143" spans="8:57" x14ac:dyDescent="0.25">
      <c r="H143" s="113"/>
      <c r="L143" s="113"/>
      <c r="O143" s="113"/>
      <c r="R143" s="113"/>
      <c r="U143" s="113"/>
      <c r="X143" s="113"/>
      <c r="AA143" s="113"/>
      <c r="AD143" s="113"/>
      <c r="AG143" s="113"/>
      <c r="AJ143" s="113"/>
      <c r="AM143" s="113"/>
      <c r="AP143" s="113"/>
      <c r="AS143" s="113"/>
      <c r="AV143" s="113"/>
      <c r="AY143" s="113"/>
      <c r="BB143" s="113"/>
      <c r="BE143" s="113"/>
    </row>
    <row r="144" spans="8:57" x14ac:dyDescent="0.25">
      <c r="H144" s="113"/>
      <c r="L144" s="113"/>
      <c r="O144" s="113"/>
      <c r="R144" s="113"/>
      <c r="U144" s="113"/>
      <c r="X144" s="113"/>
      <c r="AA144" s="113"/>
      <c r="AD144" s="113"/>
      <c r="AG144" s="113"/>
      <c r="AJ144" s="113"/>
      <c r="AM144" s="113"/>
      <c r="AP144" s="113"/>
      <c r="AS144" s="113"/>
      <c r="AV144" s="113"/>
      <c r="AY144" s="113"/>
      <c r="BB144" s="113"/>
      <c r="BE144" s="113"/>
    </row>
    <row r="145" spans="8:57" x14ac:dyDescent="0.25">
      <c r="H145" s="113"/>
      <c r="L145" s="113"/>
      <c r="O145" s="113"/>
      <c r="R145" s="113"/>
      <c r="U145" s="113"/>
      <c r="X145" s="113"/>
      <c r="AA145" s="113"/>
      <c r="AD145" s="113"/>
      <c r="AG145" s="113"/>
      <c r="AJ145" s="113"/>
      <c r="AM145" s="113"/>
      <c r="AP145" s="113"/>
      <c r="AS145" s="113"/>
      <c r="AV145" s="113"/>
      <c r="AY145" s="113"/>
      <c r="BB145" s="113"/>
      <c r="BE145" s="113"/>
    </row>
    <row r="146" spans="8:57" x14ac:dyDescent="0.25">
      <c r="H146" s="113"/>
      <c r="L146" s="113"/>
      <c r="O146" s="113"/>
      <c r="R146" s="113"/>
      <c r="U146" s="113"/>
      <c r="X146" s="113"/>
      <c r="AA146" s="113"/>
      <c r="AD146" s="113"/>
      <c r="AG146" s="113"/>
      <c r="AJ146" s="113"/>
      <c r="AM146" s="113"/>
      <c r="AP146" s="113"/>
      <c r="AS146" s="113"/>
      <c r="AV146" s="113"/>
      <c r="AY146" s="113"/>
      <c r="BB146" s="113"/>
      <c r="BE146" s="113"/>
    </row>
    <row r="147" spans="8:57" x14ac:dyDescent="0.25">
      <c r="H147" s="113"/>
      <c r="L147" s="113"/>
      <c r="O147" s="113"/>
      <c r="R147" s="113"/>
      <c r="U147" s="113"/>
      <c r="X147" s="113"/>
      <c r="AA147" s="113"/>
      <c r="AD147" s="113"/>
      <c r="AG147" s="113"/>
      <c r="AJ147" s="113"/>
      <c r="AM147" s="113"/>
      <c r="AP147" s="113"/>
      <c r="AS147" s="113"/>
      <c r="AV147" s="113"/>
      <c r="AY147" s="113"/>
      <c r="BB147" s="113"/>
      <c r="BE147" s="113"/>
    </row>
    <row r="148" spans="8:57" x14ac:dyDescent="0.25">
      <c r="H148" s="113"/>
      <c r="L148" s="113"/>
      <c r="O148" s="113"/>
      <c r="R148" s="113"/>
      <c r="U148" s="113"/>
      <c r="X148" s="113"/>
      <c r="AA148" s="113"/>
      <c r="AD148" s="113"/>
      <c r="AG148" s="113"/>
      <c r="AJ148" s="113"/>
      <c r="AM148" s="113"/>
      <c r="AP148" s="113"/>
      <c r="AS148" s="113"/>
      <c r="AV148" s="113"/>
      <c r="AY148" s="113"/>
      <c r="BB148" s="113"/>
      <c r="BE148" s="113"/>
    </row>
    <row r="149" spans="8:57" x14ac:dyDescent="0.25">
      <c r="H149" s="113"/>
      <c r="L149" s="113"/>
      <c r="O149" s="113"/>
      <c r="R149" s="113"/>
      <c r="U149" s="113"/>
      <c r="X149" s="113"/>
      <c r="AA149" s="113"/>
      <c r="AD149" s="113"/>
      <c r="AG149" s="113"/>
      <c r="AJ149" s="113"/>
      <c r="AM149" s="113"/>
      <c r="AP149" s="113"/>
      <c r="AS149" s="113"/>
      <c r="AV149" s="113"/>
      <c r="AY149" s="113"/>
      <c r="BB149" s="113"/>
      <c r="BE149" s="113"/>
    </row>
    <row r="150" spans="8:57" x14ac:dyDescent="0.25">
      <c r="H150" s="113"/>
      <c r="L150" s="113"/>
      <c r="O150" s="113"/>
      <c r="R150" s="113"/>
      <c r="U150" s="113"/>
      <c r="X150" s="113"/>
      <c r="AA150" s="113"/>
      <c r="AD150" s="113"/>
      <c r="AG150" s="113"/>
      <c r="AJ150" s="113"/>
      <c r="AM150" s="113"/>
      <c r="AP150" s="113"/>
      <c r="AS150" s="113"/>
      <c r="AV150" s="113"/>
      <c r="AY150" s="113"/>
      <c r="BB150" s="113"/>
      <c r="BE150" s="113"/>
    </row>
    <row r="151" spans="8:57" x14ac:dyDescent="0.25">
      <c r="H151" s="113"/>
      <c r="L151" s="113"/>
      <c r="O151" s="113"/>
      <c r="R151" s="113"/>
      <c r="U151" s="113"/>
      <c r="X151" s="113"/>
      <c r="AA151" s="113"/>
      <c r="AD151" s="113"/>
      <c r="AG151" s="113"/>
      <c r="AJ151" s="113"/>
      <c r="AM151" s="113"/>
      <c r="AP151" s="113"/>
      <c r="AS151" s="113"/>
      <c r="AV151" s="113"/>
      <c r="AY151" s="113"/>
      <c r="BB151" s="113"/>
      <c r="BE151" s="113"/>
    </row>
    <row r="152" spans="8:57" x14ac:dyDescent="0.25">
      <c r="H152" s="113"/>
      <c r="L152" s="113"/>
      <c r="O152" s="113"/>
      <c r="R152" s="113"/>
      <c r="U152" s="113"/>
      <c r="X152" s="113"/>
      <c r="AA152" s="113"/>
      <c r="AD152" s="113"/>
      <c r="AG152" s="113"/>
      <c r="AJ152" s="113"/>
      <c r="AM152" s="113"/>
      <c r="AP152" s="113"/>
      <c r="AS152" s="113"/>
      <c r="AV152" s="113"/>
      <c r="AY152" s="113"/>
      <c r="BB152" s="113"/>
      <c r="BE152" s="113"/>
    </row>
    <row r="153" spans="8:57" x14ac:dyDescent="0.25">
      <c r="H153" s="113"/>
      <c r="L153" s="113"/>
      <c r="O153" s="113"/>
      <c r="R153" s="113"/>
      <c r="U153" s="113"/>
      <c r="X153" s="113"/>
      <c r="AA153" s="113"/>
      <c r="AD153" s="113"/>
      <c r="AG153" s="113"/>
      <c r="AJ153" s="113"/>
      <c r="AM153" s="113"/>
      <c r="AP153" s="113"/>
      <c r="AS153" s="113"/>
      <c r="AV153" s="113"/>
      <c r="AY153" s="113"/>
      <c r="BB153" s="113"/>
      <c r="BE153" s="113"/>
    </row>
    <row r="154" spans="8:57" x14ac:dyDescent="0.25">
      <c r="H154" s="113"/>
      <c r="L154" s="113"/>
      <c r="O154" s="113"/>
      <c r="R154" s="113"/>
      <c r="U154" s="113"/>
      <c r="X154" s="113"/>
      <c r="AA154" s="113"/>
      <c r="AD154" s="113"/>
      <c r="AG154" s="113"/>
      <c r="AJ154" s="113"/>
      <c r="AM154" s="113"/>
      <c r="AP154" s="113"/>
      <c r="AS154" s="113"/>
      <c r="AV154" s="113"/>
      <c r="AY154" s="113"/>
      <c r="BB154" s="113"/>
      <c r="BE154" s="113"/>
    </row>
    <row r="155" spans="8:57" x14ac:dyDescent="0.25">
      <c r="H155" s="113"/>
      <c r="L155" s="113"/>
      <c r="O155" s="113"/>
      <c r="R155" s="113"/>
      <c r="U155" s="113"/>
      <c r="X155" s="113"/>
      <c r="AA155" s="113"/>
      <c r="AD155" s="113"/>
      <c r="AG155" s="113"/>
      <c r="AJ155" s="113"/>
      <c r="AM155" s="113"/>
      <c r="AP155" s="113"/>
      <c r="AS155" s="113"/>
      <c r="AV155" s="113"/>
      <c r="AY155" s="113"/>
      <c r="BB155" s="113"/>
      <c r="BE155" s="113"/>
    </row>
    <row r="156" spans="8:57" x14ac:dyDescent="0.25">
      <c r="H156" s="113"/>
      <c r="L156" s="113"/>
      <c r="O156" s="113"/>
      <c r="R156" s="113"/>
      <c r="U156" s="113"/>
      <c r="X156" s="113"/>
      <c r="AA156" s="113"/>
      <c r="AD156" s="113"/>
      <c r="AG156" s="113"/>
      <c r="AJ156" s="113"/>
      <c r="AM156" s="113"/>
      <c r="AP156" s="113"/>
      <c r="AS156" s="113"/>
      <c r="AV156" s="113"/>
      <c r="AY156" s="113"/>
      <c r="BB156" s="113"/>
      <c r="BE156" s="113"/>
    </row>
    <row r="157" spans="8:57" x14ac:dyDescent="0.25">
      <c r="H157" s="113"/>
      <c r="L157" s="113"/>
      <c r="O157" s="113"/>
      <c r="R157" s="113"/>
      <c r="U157" s="113"/>
      <c r="X157" s="113"/>
      <c r="AA157" s="113"/>
      <c r="AD157" s="113"/>
      <c r="AG157" s="113"/>
      <c r="AJ157" s="113"/>
      <c r="AM157" s="113"/>
      <c r="AP157" s="113"/>
      <c r="AS157" s="113"/>
      <c r="AV157" s="113"/>
      <c r="AY157" s="113"/>
      <c r="BB157" s="113"/>
      <c r="BE157" s="113"/>
    </row>
    <row r="158" spans="8:57" x14ac:dyDescent="0.25">
      <c r="H158" s="113"/>
      <c r="L158" s="113"/>
      <c r="O158" s="113"/>
      <c r="R158" s="113"/>
      <c r="U158" s="113"/>
      <c r="X158" s="113"/>
      <c r="AA158" s="113"/>
      <c r="AD158" s="113"/>
      <c r="AG158" s="113"/>
      <c r="AJ158" s="113"/>
      <c r="AM158" s="113"/>
      <c r="AP158" s="113"/>
      <c r="AS158" s="113"/>
      <c r="AV158" s="113"/>
      <c r="AY158" s="113"/>
      <c r="BB158" s="113"/>
      <c r="BE158" s="113"/>
    </row>
    <row r="159" spans="8:57" x14ac:dyDescent="0.25">
      <c r="H159" s="113"/>
      <c r="L159" s="113"/>
      <c r="O159" s="113"/>
      <c r="R159" s="113"/>
      <c r="U159" s="113"/>
      <c r="X159" s="113"/>
      <c r="AA159" s="113"/>
      <c r="AD159" s="113"/>
      <c r="AG159" s="113"/>
      <c r="AJ159" s="113"/>
      <c r="AM159" s="113"/>
      <c r="AP159" s="113"/>
      <c r="AS159" s="113"/>
      <c r="AV159" s="113"/>
      <c r="AY159" s="113"/>
      <c r="BB159" s="113"/>
      <c r="BE159" s="113"/>
    </row>
    <row r="160" spans="8:57" x14ac:dyDescent="0.25">
      <c r="H160" s="113"/>
      <c r="L160" s="113"/>
      <c r="O160" s="113"/>
      <c r="R160" s="113"/>
      <c r="U160" s="113"/>
      <c r="X160" s="113"/>
      <c r="AA160" s="113"/>
      <c r="AD160" s="113"/>
      <c r="AG160" s="113"/>
      <c r="AJ160" s="113"/>
      <c r="AM160" s="113"/>
      <c r="AP160" s="113"/>
      <c r="AS160" s="113"/>
      <c r="AV160" s="113"/>
      <c r="AY160" s="113"/>
      <c r="BB160" s="113"/>
      <c r="BE160" s="113"/>
    </row>
    <row r="161" spans="8:57" x14ac:dyDescent="0.25">
      <c r="H161" s="113"/>
      <c r="L161" s="113"/>
      <c r="O161" s="113"/>
      <c r="R161" s="113"/>
      <c r="U161" s="113"/>
      <c r="X161" s="113"/>
      <c r="AA161" s="113"/>
      <c r="AD161" s="113"/>
      <c r="AG161" s="113"/>
      <c r="AJ161" s="113"/>
      <c r="AM161" s="113"/>
      <c r="AP161" s="113"/>
      <c r="AS161" s="113"/>
      <c r="AV161" s="113"/>
      <c r="AY161" s="113"/>
      <c r="BB161" s="113"/>
      <c r="BE161" s="113"/>
    </row>
    <row r="162" spans="8:57" x14ac:dyDescent="0.25">
      <c r="H162" s="113"/>
      <c r="L162" s="113"/>
      <c r="O162" s="113"/>
      <c r="R162" s="113"/>
      <c r="U162" s="113"/>
      <c r="X162" s="113"/>
      <c r="AA162" s="113"/>
      <c r="AD162" s="113"/>
      <c r="AG162" s="113"/>
      <c r="AJ162" s="113"/>
      <c r="AM162" s="113"/>
      <c r="AP162" s="113"/>
      <c r="AS162" s="113"/>
      <c r="AV162" s="113"/>
      <c r="AY162" s="113"/>
      <c r="BB162" s="113"/>
      <c r="BE162" s="113"/>
    </row>
    <row r="163" spans="8:57" x14ac:dyDescent="0.25">
      <c r="H163" s="113"/>
      <c r="L163" s="113"/>
      <c r="O163" s="113"/>
      <c r="R163" s="113"/>
      <c r="U163" s="113"/>
      <c r="X163" s="113"/>
      <c r="AA163" s="113"/>
      <c r="AD163" s="113"/>
      <c r="AG163" s="113"/>
      <c r="AJ163" s="113"/>
      <c r="AM163" s="113"/>
      <c r="AP163" s="113"/>
      <c r="AS163" s="113"/>
      <c r="AV163" s="113"/>
      <c r="AY163" s="113"/>
      <c r="BB163" s="113"/>
      <c r="BE163" s="113"/>
    </row>
    <row r="164" spans="8:57" x14ac:dyDescent="0.25">
      <c r="H164" s="113"/>
      <c r="L164" s="113"/>
      <c r="O164" s="113"/>
      <c r="R164" s="113"/>
      <c r="U164" s="113"/>
      <c r="X164" s="113"/>
      <c r="AA164" s="113"/>
      <c r="AD164" s="113"/>
      <c r="AG164" s="113"/>
      <c r="AJ164" s="113"/>
      <c r="AM164" s="113"/>
      <c r="AP164" s="113"/>
      <c r="AS164" s="113"/>
      <c r="AV164" s="113"/>
      <c r="AY164" s="113"/>
      <c r="BB164" s="113"/>
      <c r="BE164" s="113"/>
    </row>
    <row r="165" spans="8:57" x14ac:dyDescent="0.25">
      <c r="H165" s="113"/>
      <c r="L165" s="113"/>
      <c r="O165" s="113"/>
      <c r="R165" s="113"/>
      <c r="U165" s="113"/>
      <c r="X165" s="113"/>
      <c r="AA165" s="113"/>
      <c r="AD165" s="113"/>
      <c r="AG165" s="113"/>
      <c r="AJ165" s="113"/>
      <c r="AM165" s="113"/>
      <c r="AP165" s="113"/>
      <c r="AS165" s="113"/>
      <c r="AV165" s="113"/>
      <c r="AY165" s="113"/>
      <c r="BB165" s="113"/>
      <c r="BE165" s="113"/>
    </row>
    <row r="166" spans="8:57" x14ac:dyDescent="0.25">
      <c r="H166" s="113"/>
      <c r="L166" s="113"/>
      <c r="O166" s="113"/>
      <c r="R166" s="113"/>
      <c r="U166" s="113"/>
      <c r="X166" s="113"/>
      <c r="AA166" s="113"/>
      <c r="AD166" s="113"/>
      <c r="AG166" s="113"/>
      <c r="AJ166" s="113"/>
      <c r="AM166" s="113"/>
      <c r="AP166" s="113"/>
      <c r="AS166" s="113"/>
      <c r="AV166" s="113"/>
      <c r="AY166" s="113"/>
      <c r="BB166" s="113"/>
      <c r="BE166" s="113"/>
    </row>
    <row r="167" spans="8:57" x14ac:dyDescent="0.25">
      <c r="H167" s="113"/>
      <c r="L167" s="113"/>
      <c r="O167" s="113"/>
      <c r="R167" s="113"/>
      <c r="U167" s="113"/>
      <c r="X167" s="113"/>
      <c r="AA167" s="113"/>
      <c r="AD167" s="113"/>
      <c r="AG167" s="113"/>
      <c r="AJ167" s="113"/>
      <c r="AM167" s="113"/>
      <c r="AP167" s="113"/>
      <c r="AS167" s="113"/>
      <c r="AV167" s="113"/>
      <c r="AY167" s="113"/>
      <c r="BB167" s="113"/>
      <c r="BE167" s="113"/>
    </row>
    <row r="168" spans="8:57" x14ac:dyDescent="0.25">
      <c r="H168" s="113"/>
      <c r="L168" s="113"/>
      <c r="O168" s="113"/>
      <c r="R168" s="113"/>
      <c r="U168" s="113"/>
      <c r="X168" s="113"/>
      <c r="AA168" s="113"/>
      <c r="AD168" s="113"/>
      <c r="AG168" s="113"/>
      <c r="AJ168" s="113"/>
      <c r="AM168" s="113"/>
      <c r="AP168" s="113"/>
      <c r="AS168" s="113"/>
      <c r="AV168" s="113"/>
      <c r="AY168" s="113"/>
      <c r="BB168" s="113"/>
      <c r="BE168" s="113"/>
    </row>
    <row r="169" spans="8:57" x14ac:dyDescent="0.25">
      <c r="H169" s="113"/>
      <c r="L169" s="113"/>
      <c r="O169" s="113"/>
      <c r="R169" s="113"/>
      <c r="U169" s="113"/>
      <c r="X169" s="113"/>
      <c r="AA169" s="113"/>
      <c r="AD169" s="113"/>
      <c r="AG169" s="113"/>
      <c r="AJ169" s="113"/>
      <c r="AM169" s="113"/>
      <c r="AP169" s="113"/>
      <c r="AS169" s="113"/>
      <c r="AV169" s="113"/>
      <c r="AY169" s="113"/>
      <c r="BB169" s="113"/>
      <c r="BE169" s="113"/>
    </row>
    <row r="170" spans="8:57" x14ac:dyDescent="0.25">
      <c r="H170" s="113"/>
      <c r="L170" s="113"/>
      <c r="O170" s="113"/>
      <c r="R170" s="113"/>
      <c r="U170" s="113"/>
      <c r="X170" s="113"/>
      <c r="AA170" s="113"/>
      <c r="AD170" s="113"/>
      <c r="AG170" s="113"/>
      <c r="AJ170" s="113"/>
      <c r="AM170" s="113"/>
      <c r="AP170" s="113"/>
      <c r="AS170" s="113"/>
      <c r="AV170" s="113"/>
      <c r="AY170" s="113"/>
      <c r="BB170" s="113"/>
      <c r="BE170" s="113"/>
    </row>
    <row r="171" spans="8:57" x14ac:dyDescent="0.25">
      <c r="H171" s="113"/>
      <c r="L171" s="113"/>
      <c r="O171" s="113"/>
      <c r="R171" s="113"/>
      <c r="U171" s="113"/>
      <c r="X171" s="113"/>
      <c r="AA171" s="113"/>
      <c r="AD171" s="113"/>
      <c r="AG171" s="113"/>
      <c r="AJ171" s="113"/>
      <c r="AM171" s="113"/>
      <c r="AP171" s="113"/>
      <c r="AS171" s="113"/>
      <c r="AV171" s="113"/>
      <c r="AY171" s="113"/>
      <c r="BB171" s="113"/>
      <c r="BE171" s="113"/>
    </row>
    <row r="172" spans="8:57" x14ac:dyDescent="0.25">
      <c r="H172" s="113"/>
      <c r="L172" s="113"/>
      <c r="O172" s="113"/>
      <c r="R172" s="113"/>
      <c r="U172" s="113"/>
      <c r="X172" s="113"/>
      <c r="AA172" s="113"/>
      <c r="AD172" s="113"/>
      <c r="AG172" s="113"/>
      <c r="AJ172" s="113"/>
      <c r="AM172" s="113"/>
      <c r="AP172" s="113"/>
      <c r="AS172" s="113"/>
      <c r="AV172" s="113"/>
      <c r="AY172" s="113"/>
      <c r="BB172" s="113"/>
      <c r="BE172" s="113"/>
    </row>
    <row r="173" spans="8:57" x14ac:dyDescent="0.25">
      <c r="H173" s="113"/>
      <c r="L173" s="113"/>
      <c r="O173" s="113"/>
      <c r="R173" s="113"/>
      <c r="U173" s="113"/>
      <c r="X173" s="113"/>
      <c r="AA173" s="113"/>
      <c r="AD173" s="113"/>
      <c r="AG173" s="113"/>
      <c r="AJ173" s="113"/>
      <c r="AM173" s="113"/>
      <c r="AP173" s="113"/>
      <c r="AS173" s="113"/>
      <c r="AV173" s="113"/>
      <c r="AY173" s="113"/>
      <c r="BB173" s="113"/>
      <c r="BE173" s="113"/>
    </row>
    <row r="174" spans="8:57" x14ac:dyDescent="0.25">
      <c r="H174" s="113"/>
      <c r="L174" s="113"/>
      <c r="O174" s="113"/>
      <c r="R174" s="113"/>
      <c r="U174" s="113"/>
      <c r="X174" s="113"/>
      <c r="AA174" s="113"/>
      <c r="AD174" s="113"/>
      <c r="AG174" s="113"/>
      <c r="AJ174" s="113"/>
      <c r="AM174" s="113"/>
      <c r="AP174" s="113"/>
      <c r="AS174" s="113"/>
      <c r="AV174" s="113"/>
      <c r="AY174" s="113"/>
      <c r="BB174" s="113"/>
      <c r="BE174" s="113"/>
    </row>
    <row r="175" spans="8:57" x14ac:dyDescent="0.25">
      <c r="H175" s="113"/>
      <c r="L175" s="113"/>
      <c r="O175" s="113"/>
      <c r="R175" s="113"/>
      <c r="U175" s="113"/>
      <c r="X175" s="113"/>
      <c r="AA175" s="113"/>
      <c r="AD175" s="113"/>
      <c r="AG175" s="113"/>
      <c r="AJ175" s="113"/>
      <c r="AM175" s="113"/>
      <c r="AP175" s="113"/>
      <c r="AS175" s="113"/>
      <c r="AV175" s="113"/>
      <c r="AY175" s="113"/>
      <c r="BB175" s="113"/>
      <c r="BE175" s="113"/>
    </row>
    <row r="176" spans="8:57" x14ac:dyDescent="0.25">
      <c r="H176" s="113"/>
      <c r="L176" s="113"/>
      <c r="O176" s="113"/>
      <c r="R176" s="113"/>
      <c r="U176" s="113"/>
      <c r="X176" s="113"/>
      <c r="AA176" s="113"/>
      <c r="AD176" s="113"/>
      <c r="AG176" s="113"/>
      <c r="AJ176" s="113"/>
      <c r="AM176" s="113"/>
      <c r="AP176" s="113"/>
      <c r="AS176" s="113"/>
      <c r="AV176" s="113"/>
      <c r="AY176" s="113"/>
      <c r="BB176" s="113"/>
      <c r="BE176" s="113"/>
    </row>
    <row r="177" spans="8:57" x14ac:dyDescent="0.25">
      <c r="H177" s="113"/>
      <c r="L177" s="113"/>
      <c r="O177" s="113"/>
      <c r="R177" s="113"/>
      <c r="U177" s="113"/>
      <c r="X177" s="113"/>
      <c r="AA177" s="113"/>
      <c r="AD177" s="113"/>
      <c r="AG177" s="113"/>
      <c r="AJ177" s="113"/>
      <c r="AM177" s="113"/>
      <c r="AP177" s="113"/>
      <c r="AS177" s="113"/>
      <c r="AV177" s="113"/>
      <c r="AY177" s="113"/>
      <c r="BB177" s="113"/>
      <c r="BE177" s="113"/>
    </row>
    <row r="178" spans="8:57" x14ac:dyDescent="0.25">
      <c r="H178" s="113"/>
      <c r="L178" s="113"/>
      <c r="O178" s="113"/>
      <c r="R178" s="113"/>
      <c r="U178" s="113"/>
      <c r="X178" s="113"/>
      <c r="AA178" s="113"/>
      <c r="AD178" s="113"/>
      <c r="AG178" s="113"/>
      <c r="AJ178" s="113"/>
      <c r="AM178" s="113"/>
      <c r="AP178" s="113"/>
      <c r="AS178" s="113"/>
      <c r="AV178" s="113"/>
      <c r="AY178" s="113"/>
      <c r="BB178" s="113"/>
      <c r="BE178" s="113"/>
    </row>
    <row r="179" spans="8:57" x14ac:dyDescent="0.25">
      <c r="H179" s="113"/>
      <c r="L179" s="113"/>
      <c r="O179" s="113"/>
      <c r="R179" s="113"/>
      <c r="U179" s="113"/>
      <c r="X179" s="113"/>
      <c r="AA179" s="113"/>
      <c r="AD179" s="113"/>
      <c r="AG179" s="113"/>
      <c r="AJ179" s="113"/>
      <c r="AM179" s="113"/>
      <c r="AP179" s="113"/>
      <c r="AS179" s="113"/>
      <c r="AV179" s="113"/>
      <c r="AY179" s="113"/>
      <c r="BB179" s="113"/>
      <c r="BE179" s="113"/>
    </row>
    <row r="180" spans="8:57" x14ac:dyDescent="0.25">
      <c r="H180" s="113"/>
      <c r="L180" s="113"/>
      <c r="O180" s="113"/>
      <c r="R180" s="113"/>
      <c r="U180" s="113"/>
      <c r="X180" s="113"/>
      <c r="AA180" s="113"/>
      <c r="AD180" s="113"/>
      <c r="AG180" s="113"/>
      <c r="AJ180" s="113"/>
      <c r="AM180" s="113"/>
      <c r="AP180" s="113"/>
      <c r="AS180" s="113"/>
      <c r="AV180" s="113"/>
      <c r="AY180" s="113"/>
      <c r="BB180" s="113"/>
      <c r="BE180" s="113"/>
    </row>
    <row r="181" spans="8:57" x14ac:dyDescent="0.25">
      <c r="H181" s="113"/>
      <c r="L181" s="113"/>
      <c r="O181" s="113"/>
      <c r="R181" s="113"/>
      <c r="U181" s="113"/>
      <c r="X181" s="113"/>
      <c r="AA181" s="113"/>
      <c r="AD181" s="113"/>
      <c r="AG181" s="113"/>
      <c r="AJ181" s="113"/>
      <c r="AM181" s="113"/>
      <c r="AP181" s="113"/>
      <c r="AS181" s="113"/>
      <c r="AV181" s="113"/>
      <c r="AY181" s="113"/>
      <c r="BB181" s="113"/>
      <c r="BE181" s="113"/>
    </row>
    <row r="182" spans="8:57" x14ac:dyDescent="0.25">
      <c r="H182" s="113"/>
      <c r="L182" s="113"/>
      <c r="O182" s="113"/>
      <c r="R182" s="113"/>
      <c r="U182" s="113"/>
      <c r="X182" s="113"/>
      <c r="AA182" s="113"/>
      <c r="AD182" s="113"/>
      <c r="AG182" s="113"/>
      <c r="AJ182" s="113"/>
      <c r="AM182" s="113"/>
      <c r="AP182" s="113"/>
      <c r="AS182" s="113"/>
      <c r="AV182" s="113"/>
      <c r="AY182" s="113"/>
      <c r="BB182" s="113"/>
      <c r="BE182" s="113"/>
    </row>
    <row r="183" spans="8:57" x14ac:dyDescent="0.25">
      <c r="H183" s="113"/>
      <c r="L183" s="113"/>
      <c r="O183" s="113"/>
      <c r="R183" s="113"/>
      <c r="U183" s="113"/>
      <c r="X183" s="113"/>
      <c r="AA183" s="113"/>
      <c r="AD183" s="113"/>
      <c r="AG183" s="113"/>
      <c r="AJ183" s="113"/>
      <c r="AM183" s="113"/>
      <c r="AP183" s="113"/>
      <c r="AS183" s="113"/>
      <c r="AV183" s="113"/>
      <c r="AY183" s="113"/>
      <c r="BB183" s="113"/>
      <c r="BE183" s="113"/>
    </row>
    <row r="184" spans="8:57" x14ac:dyDescent="0.25">
      <c r="H184" s="113"/>
      <c r="L184" s="113"/>
      <c r="O184" s="113"/>
      <c r="R184" s="113"/>
      <c r="U184" s="113"/>
      <c r="X184" s="113"/>
      <c r="AA184" s="113"/>
      <c r="AD184" s="113"/>
      <c r="AG184" s="113"/>
      <c r="AJ184" s="113"/>
      <c r="AM184" s="113"/>
      <c r="AP184" s="113"/>
      <c r="AS184" s="113"/>
      <c r="AV184" s="113"/>
      <c r="AY184" s="113"/>
      <c r="BB184" s="113"/>
      <c r="BE184" s="113"/>
    </row>
    <row r="185" spans="8:57" x14ac:dyDescent="0.25">
      <c r="H185" s="113"/>
      <c r="L185" s="113"/>
      <c r="O185" s="113"/>
      <c r="R185" s="113"/>
      <c r="U185" s="113"/>
      <c r="X185" s="113"/>
      <c r="AA185" s="113"/>
      <c r="AD185" s="113"/>
      <c r="AG185" s="113"/>
      <c r="AJ185" s="113"/>
      <c r="AM185" s="113"/>
      <c r="AP185" s="113"/>
      <c r="AS185" s="113"/>
      <c r="AV185" s="113"/>
      <c r="AY185" s="113"/>
      <c r="BB185" s="113"/>
      <c r="BE185" s="113"/>
    </row>
    <row r="186" spans="8:57" x14ac:dyDescent="0.25">
      <c r="H186" s="113"/>
      <c r="L186" s="113"/>
      <c r="O186" s="113"/>
      <c r="R186" s="113"/>
      <c r="U186" s="113"/>
      <c r="X186" s="113"/>
      <c r="AA186" s="113"/>
      <c r="AD186" s="113"/>
      <c r="AG186" s="113"/>
      <c r="AJ186" s="113"/>
      <c r="AM186" s="113"/>
      <c r="AP186" s="113"/>
      <c r="AS186" s="113"/>
      <c r="AV186" s="113"/>
      <c r="AY186" s="113"/>
      <c r="BB186" s="113"/>
      <c r="BE186" s="113"/>
    </row>
    <row r="187" spans="8:57" x14ac:dyDescent="0.25">
      <c r="H187" s="113"/>
      <c r="L187" s="113"/>
      <c r="O187" s="113"/>
      <c r="R187" s="113"/>
      <c r="U187" s="113"/>
      <c r="X187" s="113"/>
      <c r="AA187" s="113"/>
      <c r="AD187" s="113"/>
      <c r="AG187" s="113"/>
      <c r="AJ187" s="113"/>
      <c r="AM187" s="113"/>
      <c r="AP187" s="113"/>
      <c r="AS187" s="113"/>
      <c r="AV187" s="113"/>
      <c r="AY187" s="113"/>
      <c r="BB187" s="113"/>
      <c r="BE187" s="113"/>
    </row>
    <row r="188" spans="8:57" x14ac:dyDescent="0.25">
      <c r="H188" s="113"/>
      <c r="L188" s="113"/>
      <c r="O188" s="113"/>
      <c r="R188" s="113"/>
      <c r="U188" s="113"/>
      <c r="X188" s="113"/>
      <c r="AA188" s="113"/>
      <c r="AD188" s="113"/>
      <c r="AG188" s="113"/>
      <c r="AJ188" s="113"/>
      <c r="AM188" s="113"/>
      <c r="AP188" s="113"/>
      <c r="AS188" s="113"/>
      <c r="AV188" s="113"/>
      <c r="AY188" s="113"/>
      <c r="BB188" s="113"/>
      <c r="BE188" s="113"/>
    </row>
    <row r="189" spans="8:57" x14ac:dyDescent="0.25">
      <c r="H189" s="113"/>
      <c r="L189" s="113"/>
      <c r="O189" s="113"/>
      <c r="R189" s="113"/>
      <c r="U189" s="113"/>
      <c r="X189" s="113"/>
      <c r="AA189" s="113"/>
      <c r="AD189" s="113"/>
      <c r="AG189" s="113"/>
      <c r="AJ189" s="113"/>
      <c r="AM189" s="113"/>
      <c r="AP189" s="113"/>
      <c r="AS189" s="113"/>
      <c r="AV189" s="113"/>
      <c r="AY189" s="113"/>
      <c r="BB189" s="113"/>
      <c r="BE189" s="113"/>
    </row>
    <row r="190" spans="8:57" x14ac:dyDescent="0.25">
      <c r="H190" s="113"/>
      <c r="L190" s="113"/>
      <c r="O190" s="113"/>
      <c r="R190" s="113"/>
      <c r="U190" s="113"/>
      <c r="X190" s="113"/>
      <c r="AA190" s="113"/>
      <c r="AD190" s="113"/>
      <c r="AG190" s="113"/>
      <c r="AJ190" s="113"/>
      <c r="AM190" s="113"/>
      <c r="AP190" s="113"/>
      <c r="AS190" s="113"/>
      <c r="AV190" s="113"/>
      <c r="AY190" s="113"/>
      <c r="BB190" s="113"/>
      <c r="BE190" s="113"/>
    </row>
    <row r="191" spans="8:57" x14ac:dyDescent="0.25">
      <c r="H191" s="113"/>
      <c r="L191" s="113"/>
      <c r="O191" s="113"/>
      <c r="R191" s="113"/>
      <c r="U191" s="113"/>
      <c r="X191" s="113"/>
      <c r="AA191" s="113"/>
      <c r="AD191" s="113"/>
      <c r="AG191" s="113"/>
      <c r="AJ191" s="113"/>
      <c r="AM191" s="113"/>
      <c r="AP191" s="113"/>
      <c r="AS191" s="113"/>
      <c r="AV191" s="113"/>
      <c r="AY191" s="113"/>
      <c r="BB191" s="113"/>
      <c r="BE191" s="113"/>
    </row>
    <row r="192" spans="8:57" x14ac:dyDescent="0.25">
      <c r="H192" s="113"/>
      <c r="L192" s="113"/>
      <c r="O192" s="113"/>
      <c r="R192" s="113"/>
      <c r="U192" s="113"/>
      <c r="X192" s="113"/>
      <c r="AA192" s="113"/>
      <c r="AD192" s="113"/>
      <c r="AG192" s="113"/>
      <c r="AJ192" s="113"/>
      <c r="AM192" s="113"/>
      <c r="AP192" s="113"/>
      <c r="AS192" s="113"/>
      <c r="AV192" s="113"/>
      <c r="AY192" s="113"/>
      <c r="BB192" s="113"/>
      <c r="BE192" s="113"/>
    </row>
    <row r="193" spans="8:57" x14ac:dyDescent="0.25">
      <c r="H193" s="113"/>
      <c r="L193" s="113"/>
      <c r="O193" s="113"/>
      <c r="R193" s="113"/>
      <c r="U193" s="113"/>
      <c r="X193" s="113"/>
      <c r="AA193" s="113"/>
      <c r="AD193" s="113"/>
      <c r="AG193" s="113"/>
      <c r="AJ193" s="113"/>
      <c r="AM193" s="113"/>
      <c r="AP193" s="113"/>
      <c r="AS193" s="113"/>
      <c r="AV193" s="113"/>
      <c r="AY193" s="113"/>
      <c r="BB193" s="113"/>
      <c r="BE193" s="113"/>
    </row>
    <row r="194" spans="8:57" x14ac:dyDescent="0.25">
      <c r="H194" s="113"/>
      <c r="L194" s="113"/>
      <c r="O194" s="113"/>
      <c r="R194" s="113"/>
      <c r="U194" s="113"/>
      <c r="X194" s="113"/>
      <c r="AA194" s="113"/>
      <c r="AD194" s="113"/>
      <c r="AG194" s="113"/>
      <c r="AJ194" s="113"/>
      <c r="AM194" s="113"/>
      <c r="AP194" s="113"/>
      <c r="AS194" s="113"/>
      <c r="AV194" s="113"/>
      <c r="AY194" s="113"/>
      <c r="BB194" s="113"/>
      <c r="BE194" s="113"/>
    </row>
    <row r="195" spans="8:57" x14ac:dyDescent="0.25">
      <c r="H195" s="113"/>
      <c r="L195" s="113"/>
      <c r="O195" s="113"/>
      <c r="R195" s="113"/>
      <c r="U195" s="113"/>
      <c r="X195" s="113"/>
      <c r="AA195" s="113"/>
      <c r="AD195" s="113"/>
      <c r="AG195" s="113"/>
      <c r="AJ195" s="113"/>
      <c r="AM195" s="113"/>
      <c r="AP195" s="113"/>
      <c r="AS195" s="113"/>
      <c r="AV195" s="113"/>
      <c r="AY195" s="113"/>
      <c r="BB195" s="113"/>
      <c r="BE195" s="113"/>
    </row>
    <row r="196" spans="8:57" x14ac:dyDescent="0.25">
      <c r="H196" s="113"/>
      <c r="L196" s="113"/>
      <c r="O196" s="113"/>
      <c r="R196" s="113"/>
      <c r="U196" s="113"/>
      <c r="X196" s="113"/>
      <c r="AA196" s="113"/>
      <c r="AD196" s="113"/>
      <c r="AG196" s="113"/>
      <c r="AJ196" s="113"/>
      <c r="AM196" s="113"/>
      <c r="AP196" s="113"/>
      <c r="AS196" s="113"/>
      <c r="AV196" s="113"/>
      <c r="AY196" s="113"/>
      <c r="BB196" s="113"/>
      <c r="BE196" s="113"/>
    </row>
    <row r="197" spans="8:57" x14ac:dyDescent="0.25">
      <c r="H197" s="113"/>
      <c r="L197" s="113"/>
      <c r="O197" s="113"/>
      <c r="R197" s="113"/>
      <c r="U197" s="113"/>
      <c r="X197" s="113"/>
      <c r="AA197" s="113"/>
      <c r="AD197" s="113"/>
      <c r="AG197" s="113"/>
      <c r="AJ197" s="113"/>
      <c r="AM197" s="113"/>
      <c r="AP197" s="113"/>
      <c r="AS197" s="113"/>
      <c r="AV197" s="113"/>
      <c r="AY197" s="113"/>
      <c r="BB197" s="113"/>
      <c r="BE197" s="113"/>
    </row>
    <row r="198" spans="8:57" x14ac:dyDescent="0.25">
      <c r="H198" s="113"/>
      <c r="L198" s="113"/>
      <c r="O198" s="113"/>
      <c r="R198" s="113"/>
      <c r="U198" s="113"/>
      <c r="X198" s="113"/>
      <c r="AA198" s="113"/>
      <c r="AD198" s="113"/>
      <c r="AG198" s="113"/>
      <c r="AJ198" s="113"/>
      <c r="AM198" s="113"/>
      <c r="AP198" s="113"/>
      <c r="AS198" s="113"/>
      <c r="AV198" s="113"/>
      <c r="AY198" s="113"/>
      <c r="BB198" s="113"/>
    </row>
    <row r="199" spans="8:57" x14ac:dyDescent="0.25">
      <c r="H199" s="113"/>
      <c r="L199" s="113"/>
      <c r="O199" s="113"/>
      <c r="R199" s="113"/>
      <c r="U199" s="113"/>
      <c r="X199" s="113"/>
      <c r="AA199" s="113"/>
      <c r="AD199" s="113"/>
      <c r="AG199" s="113"/>
      <c r="AJ199" s="113"/>
      <c r="AM199" s="113"/>
      <c r="AP199" s="113"/>
      <c r="AS199" s="113"/>
      <c r="AV199" s="113"/>
      <c r="AY199" s="113"/>
      <c r="BB199" s="113"/>
    </row>
    <row r="200" spans="8:57" x14ac:dyDescent="0.25">
      <c r="H200" s="113"/>
      <c r="L200" s="113"/>
      <c r="O200" s="113"/>
      <c r="R200" s="113"/>
      <c r="U200" s="113"/>
      <c r="X200" s="113"/>
      <c r="AA200" s="113"/>
      <c r="AD200" s="113"/>
      <c r="AG200" s="113"/>
      <c r="AJ200" s="113"/>
      <c r="AM200" s="113"/>
      <c r="AP200" s="113"/>
      <c r="AS200" s="113"/>
      <c r="AV200" s="113"/>
      <c r="AY200" s="113"/>
      <c r="BB200" s="113"/>
    </row>
    <row r="201" spans="8:57" x14ac:dyDescent="0.25">
      <c r="H201" s="113"/>
      <c r="L201" s="113"/>
      <c r="O201" s="113"/>
      <c r="R201" s="113"/>
      <c r="U201" s="113"/>
      <c r="X201" s="113"/>
      <c r="AA201" s="113"/>
      <c r="AD201" s="113"/>
      <c r="AG201" s="113"/>
      <c r="AJ201" s="113"/>
      <c r="AM201" s="113"/>
      <c r="AP201" s="113"/>
      <c r="AS201" s="113"/>
      <c r="AV201" s="113"/>
      <c r="AY201" s="113"/>
      <c r="BB201" s="113"/>
    </row>
    <row r="202" spans="8:57" x14ac:dyDescent="0.25">
      <c r="H202" s="113"/>
      <c r="L202" s="113"/>
      <c r="O202" s="113"/>
      <c r="R202" s="113"/>
      <c r="U202" s="113"/>
      <c r="X202" s="113"/>
      <c r="AA202" s="113"/>
      <c r="AD202" s="113"/>
      <c r="AG202" s="113"/>
      <c r="AJ202" s="113"/>
      <c r="AM202" s="113"/>
      <c r="AP202" s="113"/>
      <c r="AS202" s="113"/>
      <c r="AV202" s="113"/>
      <c r="AY202" s="113"/>
      <c r="BB202" s="113"/>
    </row>
    <row r="203" spans="8:57" x14ac:dyDescent="0.25">
      <c r="H203" s="113"/>
      <c r="L203" s="113"/>
      <c r="O203" s="113"/>
      <c r="R203" s="113"/>
      <c r="U203" s="113"/>
      <c r="X203" s="113"/>
      <c r="AA203" s="113"/>
      <c r="AD203" s="113"/>
      <c r="AG203" s="113"/>
      <c r="AJ203" s="113"/>
      <c r="AM203" s="113"/>
      <c r="AP203" s="113"/>
      <c r="AS203" s="113"/>
      <c r="AV203" s="113"/>
      <c r="AY203" s="113"/>
      <c r="BB203" s="113"/>
    </row>
    <row r="204" spans="8:57" x14ac:dyDescent="0.25">
      <c r="H204" s="113"/>
      <c r="L204" s="113"/>
      <c r="O204" s="113"/>
      <c r="R204" s="113"/>
      <c r="U204" s="113"/>
      <c r="X204" s="113"/>
      <c r="AA204" s="113"/>
      <c r="AD204" s="113"/>
      <c r="AG204" s="113"/>
      <c r="AJ204" s="113"/>
      <c r="AM204" s="113"/>
      <c r="AP204" s="113"/>
      <c r="AS204" s="113"/>
      <c r="AV204" s="113"/>
      <c r="AY204" s="113"/>
      <c r="BB204" s="113"/>
    </row>
    <row r="205" spans="8:57" x14ac:dyDescent="0.25">
      <c r="H205" s="113"/>
      <c r="L205" s="113"/>
      <c r="O205" s="113"/>
      <c r="R205" s="113"/>
      <c r="U205" s="113"/>
      <c r="X205" s="113"/>
      <c r="AA205" s="113"/>
      <c r="AD205" s="113"/>
      <c r="AG205" s="113"/>
      <c r="AJ205" s="113"/>
      <c r="AM205" s="113"/>
      <c r="AP205" s="113"/>
      <c r="AS205" s="113"/>
      <c r="AV205" s="113"/>
      <c r="AY205" s="113"/>
      <c r="BB205" s="113"/>
    </row>
    <row r="206" spans="8:57" x14ac:dyDescent="0.25">
      <c r="H206" s="113"/>
      <c r="L206" s="113"/>
      <c r="O206" s="113"/>
      <c r="R206" s="113"/>
      <c r="U206" s="113"/>
      <c r="X206" s="113"/>
      <c r="AA206" s="113"/>
      <c r="AD206" s="113"/>
      <c r="AG206" s="113"/>
      <c r="AJ206" s="113"/>
      <c r="AM206" s="113"/>
      <c r="AP206" s="113"/>
      <c r="AS206" s="113"/>
      <c r="AV206" s="113"/>
      <c r="AY206" s="113"/>
      <c r="BB206" s="113"/>
    </row>
    <row r="207" spans="8:57" x14ac:dyDescent="0.25">
      <c r="H207" s="113"/>
      <c r="L207" s="113"/>
      <c r="O207" s="113"/>
      <c r="R207" s="113"/>
      <c r="U207" s="113"/>
      <c r="X207" s="113"/>
      <c r="AA207" s="113"/>
      <c r="AD207" s="113"/>
      <c r="AG207" s="113"/>
      <c r="AJ207" s="113"/>
      <c r="AM207" s="113"/>
      <c r="AP207" s="113"/>
      <c r="AS207" s="113"/>
      <c r="AV207" s="113"/>
      <c r="AY207" s="113"/>
      <c r="BB207" s="113"/>
    </row>
    <row r="208" spans="8:57" x14ac:dyDescent="0.25">
      <c r="H208" s="113"/>
      <c r="L208" s="113"/>
      <c r="O208" s="113"/>
      <c r="R208" s="113"/>
      <c r="U208" s="113"/>
      <c r="X208" s="113"/>
      <c r="AA208" s="113"/>
      <c r="AD208" s="113"/>
      <c r="AG208" s="113"/>
      <c r="AJ208" s="113"/>
      <c r="AM208" s="113"/>
      <c r="AP208" s="113"/>
      <c r="AS208" s="113"/>
      <c r="AV208" s="113"/>
      <c r="AY208" s="113"/>
      <c r="BB208" s="113"/>
    </row>
    <row r="209" spans="8:55" x14ac:dyDescent="0.25">
      <c r="H209" s="113"/>
      <c r="L209" s="113"/>
      <c r="O209" s="113"/>
      <c r="R209" s="113"/>
      <c r="U209" s="113"/>
      <c r="X209" s="113"/>
      <c r="AA209" s="113"/>
      <c r="AD209" s="113"/>
      <c r="AG209" s="113"/>
      <c r="AJ209" s="113"/>
      <c r="AM209" s="113"/>
      <c r="AP209" s="113"/>
      <c r="AS209" s="113"/>
      <c r="AV209" s="113"/>
      <c r="AY209" s="113"/>
      <c r="BB209" s="113"/>
    </row>
    <row r="210" spans="8:55" x14ac:dyDescent="0.25">
      <c r="H210" s="113"/>
      <c r="L210" s="113"/>
      <c r="O210" s="113"/>
      <c r="R210" s="113"/>
      <c r="U210" s="113"/>
      <c r="X210" s="113"/>
      <c r="AA210" s="113"/>
      <c r="AD210" s="113"/>
      <c r="AG210" s="113"/>
      <c r="AJ210" s="113"/>
      <c r="AM210" s="113"/>
      <c r="AP210" s="113"/>
      <c r="AS210" s="113"/>
      <c r="AV210" s="113"/>
      <c r="AY210" s="113"/>
      <c r="BB210" s="113"/>
    </row>
    <row r="211" spans="8:55" x14ac:dyDescent="0.25">
      <c r="H211" s="113"/>
      <c r="L211" s="113"/>
      <c r="O211" s="113"/>
      <c r="R211" s="113"/>
      <c r="U211" s="113"/>
      <c r="X211" s="113"/>
      <c r="AA211" s="113"/>
      <c r="AD211" s="113"/>
      <c r="AG211" s="113"/>
      <c r="AJ211" s="113"/>
      <c r="AM211" s="113"/>
      <c r="AP211" s="113"/>
      <c r="AS211" s="113"/>
      <c r="AV211" s="113"/>
      <c r="AY211" s="113"/>
      <c r="BB211" s="113"/>
    </row>
    <row r="212" spans="8:55" x14ac:dyDescent="0.25">
      <c r="H212" s="113"/>
      <c r="L212" s="113"/>
      <c r="O212" s="113"/>
      <c r="R212" s="113"/>
      <c r="U212" s="113"/>
      <c r="X212" s="113"/>
      <c r="AA212" s="113"/>
      <c r="AD212" s="113"/>
      <c r="AG212" s="113"/>
      <c r="AJ212" s="113"/>
      <c r="AM212" s="113"/>
      <c r="AP212" s="113"/>
      <c r="AS212" s="113"/>
      <c r="AV212" s="113"/>
      <c r="AY212" s="113"/>
      <c r="BB212" s="113"/>
    </row>
    <row r="213" spans="8:55" x14ac:dyDescent="0.25">
      <c r="H213" s="113"/>
      <c r="L213" s="113"/>
      <c r="O213" s="113"/>
      <c r="R213" s="113"/>
      <c r="U213" s="113"/>
      <c r="X213" s="113"/>
      <c r="AA213" s="113"/>
      <c r="AD213" s="113"/>
      <c r="AG213" s="113"/>
      <c r="AJ213" s="113"/>
      <c r="AM213" s="113"/>
      <c r="AP213" s="113"/>
      <c r="AS213" s="113"/>
      <c r="AV213" s="113"/>
      <c r="AY213" s="113"/>
      <c r="BB213" s="113"/>
    </row>
    <row r="214" spans="8:55" x14ac:dyDescent="0.25">
      <c r="H214" s="113"/>
      <c r="L214" s="113"/>
      <c r="O214" s="113"/>
      <c r="R214" s="113"/>
      <c r="U214" s="113"/>
      <c r="X214" s="113"/>
      <c r="AA214" s="113"/>
      <c r="AD214" s="113"/>
      <c r="AG214" s="113"/>
      <c r="AJ214" s="113"/>
      <c r="AM214" s="113"/>
      <c r="AP214" s="113"/>
      <c r="AS214" s="113"/>
      <c r="AV214" s="113"/>
      <c r="AY214" s="113"/>
      <c r="BB214" s="113"/>
    </row>
    <row r="215" spans="8:55" x14ac:dyDescent="0.25">
      <c r="H215" s="113"/>
      <c r="L215" s="113"/>
      <c r="O215" s="113"/>
      <c r="R215" s="113"/>
      <c r="U215" s="113"/>
      <c r="X215" s="113"/>
      <c r="AA215" s="113"/>
      <c r="AD215" s="113"/>
      <c r="AG215" s="113"/>
      <c r="AJ215" s="113"/>
      <c r="AM215" s="113"/>
      <c r="AP215" s="113"/>
      <c r="AS215" s="113"/>
      <c r="AV215" s="113"/>
      <c r="AY215" s="113"/>
      <c r="BB215" s="113"/>
    </row>
    <row r="216" spans="8:55" x14ac:dyDescent="0.25">
      <c r="H216" s="113"/>
      <c r="L216" s="113"/>
      <c r="O216" s="113"/>
      <c r="R216" s="113"/>
      <c r="U216" s="113"/>
      <c r="X216" s="113"/>
      <c r="AA216" s="113"/>
      <c r="AD216" s="113"/>
      <c r="AG216" s="113"/>
      <c r="AJ216" s="113"/>
      <c r="AM216" s="113"/>
      <c r="AP216" s="113"/>
      <c r="AS216" s="113"/>
      <c r="AV216" s="113"/>
      <c r="AY216" s="113"/>
      <c r="BB216" s="113"/>
    </row>
    <row r="217" spans="8:55" x14ac:dyDescent="0.25">
      <c r="H217" s="113"/>
      <c r="L217" s="113"/>
      <c r="O217" s="113"/>
      <c r="R217" s="113"/>
      <c r="U217" s="113"/>
      <c r="X217" s="113"/>
      <c r="AA217" s="113"/>
      <c r="AD217" s="113"/>
      <c r="AG217" s="113"/>
      <c r="AJ217" s="113"/>
      <c r="AM217" s="113"/>
      <c r="AP217" s="113"/>
      <c r="AS217" s="113"/>
      <c r="AV217" s="113"/>
      <c r="AY217" s="113"/>
      <c r="BB217" s="113"/>
    </row>
    <row r="218" spans="8:55" x14ac:dyDescent="0.25">
      <c r="H218" s="113"/>
      <c r="L218" s="113"/>
      <c r="O218" s="113"/>
      <c r="R218" s="113"/>
      <c r="U218" s="113"/>
      <c r="X218" s="113"/>
      <c r="AA218" s="113"/>
      <c r="AD218" s="113"/>
      <c r="AG218" s="113"/>
      <c r="AJ218" s="113"/>
      <c r="AM218" s="113"/>
      <c r="AP218" s="113"/>
      <c r="AS218" s="113"/>
      <c r="AV218" s="113"/>
      <c r="AY218" s="113"/>
      <c r="BB218" s="113"/>
    </row>
    <row r="219" spans="8:55" x14ac:dyDescent="0.25">
      <c r="H219" s="113"/>
      <c r="L219" s="113"/>
      <c r="O219" s="113"/>
      <c r="R219" s="113"/>
      <c r="U219" s="113"/>
      <c r="X219" s="113"/>
      <c r="AA219" s="113"/>
      <c r="AD219" s="113"/>
      <c r="AG219" s="113"/>
      <c r="AJ219" s="113"/>
      <c r="AM219" s="113"/>
      <c r="AP219" s="113"/>
      <c r="AS219" s="113"/>
      <c r="AV219" s="113"/>
      <c r="AY219" s="113"/>
      <c r="BB219" s="113"/>
    </row>
    <row r="220" spans="8:55" x14ac:dyDescent="0.25">
      <c r="H220" s="113"/>
      <c r="L220" s="113"/>
      <c r="O220" s="113"/>
      <c r="R220" s="113"/>
      <c r="U220" s="113"/>
      <c r="X220" s="113"/>
      <c r="AA220" s="113"/>
      <c r="AD220" s="113"/>
      <c r="AG220" s="113"/>
      <c r="AJ220" s="113"/>
      <c r="AM220" s="113"/>
      <c r="AP220" s="113"/>
      <c r="AS220" s="113"/>
      <c r="AV220" s="113"/>
      <c r="AY220" s="113"/>
      <c r="BB220" s="113"/>
    </row>
    <row r="221" spans="8:55" x14ac:dyDescent="0.25">
      <c r="H221" s="113"/>
      <c r="L221" s="113"/>
      <c r="O221" s="113"/>
      <c r="R221" s="113"/>
      <c r="U221" s="113"/>
      <c r="X221" s="113"/>
      <c r="AA221" s="113"/>
      <c r="AD221" s="113"/>
      <c r="AG221" s="113"/>
      <c r="AJ221" s="113"/>
      <c r="AM221" s="113"/>
      <c r="AP221" s="113"/>
      <c r="AS221" s="113"/>
      <c r="AV221" s="113"/>
      <c r="AY221" s="113"/>
      <c r="BB221" s="113"/>
    </row>
    <row r="222" spans="8:55" x14ac:dyDescent="0.25">
      <c r="H222" s="113">
        <v>43440.521527777775</v>
      </c>
      <c r="I222">
        <v>0</v>
      </c>
      <c r="L222" s="113">
        <v>43440.517361111109</v>
      </c>
      <c r="M222">
        <v>0</v>
      </c>
      <c r="O222" s="113">
        <v>43440.517361111109</v>
      </c>
      <c r="P222">
        <v>0</v>
      </c>
      <c r="R222" s="113">
        <v>43440.517361111109</v>
      </c>
      <c r="S222">
        <v>0</v>
      </c>
      <c r="U222" s="113">
        <v>43440.517361111109</v>
      </c>
      <c r="V222">
        <v>0</v>
      </c>
      <c r="X222" s="113">
        <v>43440.517361111109</v>
      </c>
      <c r="Y222">
        <v>0</v>
      </c>
      <c r="AA222" s="113">
        <v>43440.517361111109</v>
      </c>
      <c r="AB222">
        <v>0</v>
      </c>
      <c r="AD222" s="113">
        <v>43440.517361111109</v>
      </c>
      <c r="AE222">
        <v>0</v>
      </c>
      <c r="AG222" s="113">
        <v>43440.517361111109</v>
      </c>
      <c r="AH222">
        <v>0</v>
      </c>
      <c r="AJ222" s="113">
        <v>43440.517361111109</v>
      </c>
      <c r="AK222">
        <v>0</v>
      </c>
      <c r="AM222" s="113">
        <v>43440.517361111109</v>
      </c>
      <c r="AN222">
        <v>0</v>
      </c>
      <c r="AP222" s="113">
        <v>43440.517361111109</v>
      </c>
      <c r="AQ222">
        <v>0</v>
      </c>
      <c r="AS222" s="113">
        <v>43440.517361111109</v>
      </c>
      <c r="AT222">
        <v>0</v>
      </c>
      <c r="AV222" s="113">
        <v>43440.517361111109</v>
      </c>
      <c r="AW222">
        <v>0</v>
      </c>
      <c r="AY222" s="113">
        <v>43440.517361111109</v>
      </c>
      <c r="AZ222">
        <v>0</v>
      </c>
      <c r="BB222" s="113">
        <v>43440.517361111109</v>
      </c>
      <c r="BC222">
        <v>0</v>
      </c>
    </row>
    <row r="223" spans="8:55" x14ac:dyDescent="0.25">
      <c r="L223" s="113">
        <v>43440.518055555556</v>
      </c>
      <c r="M223">
        <v>0</v>
      </c>
      <c r="O223" s="113">
        <v>43440.518055555556</v>
      </c>
      <c r="P223">
        <v>0</v>
      </c>
      <c r="R223" s="113">
        <v>43440.518055555556</v>
      </c>
      <c r="S223">
        <v>0</v>
      </c>
      <c r="U223" s="113">
        <v>43440.518055555556</v>
      </c>
      <c r="V223">
        <v>0</v>
      </c>
      <c r="X223" s="113">
        <v>43440.518055555556</v>
      </c>
      <c r="Y223">
        <v>0</v>
      </c>
      <c r="AA223" s="113">
        <v>43440.518055555556</v>
      </c>
      <c r="AB223">
        <v>0</v>
      </c>
      <c r="AD223" s="113">
        <v>43440.518055555556</v>
      </c>
      <c r="AE223">
        <v>0</v>
      </c>
      <c r="AG223" s="113">
        <v>43440.518055555556</v>
      </c>
      <c r="AH223">
        <v>0</v>
      </c>
      <c r="AJ223" s="113">
        <v>43440.518055555556</v>
      </c>
      <c r="AK223">
        <v>0</v>
      </c>
      <c r="AM223" s="113">
        <v>43440.518055555556</v>
      </c>
      <c r="AN223">
        <v>0</v>
      </c>
      <c r="AP223" s="113">
        <v>43440.518055555556</v>
      </c>
      <c r="AQ223">
        <v>0</v>
      </c>
      <c r="AS223" s="113">
        <v>43440.518055555556</v>
      </c>
      <c r="AT223">
        <v>0</v>
      </c>
      <c r="AV223" s="113">
        <v>43440.518055555556</v>
      </c>
      <c r="AW223">
        <v>0</v>
      </c>
      <c r="AY223" s="113">
        <v>43440.518055555556</v>
      </c>
      <c r="AZ223">
        <v>0</v>
      </c>
      <c r="BB223" s="113">
        <v>43440.518055555556</v>
      </c>
      <c r="BC223">
        <v>0</v>
      </c>
    </row>
    <row r="224" spans="8:55" x14ac:dyDescent="0.25">
      <c r="L224" s="113">
        <v>43440.518750000003</v>
      </c>
      <c r="M224">
        <v>0</v>
      </c>
      <c r="O224" s="113">
        <v>43440.518750000003</v>
      </c>
      <c r="P224">
        <v>0</v>
      </c>
      <c r="R224" s="113">
        <v>43440.518750000003</v>
      </c>
      <c r="S224">
        <v>0</v>
      </c>
      <c r="U224" s="113">
        <v>43440.518750000003</v>
      </c>
      <c r="V224">
        <v>0</v>
      </c>
      <c r="X224" s="113">
        <v>43440.518750000003</v>
      </c>
      <c r="Y224">
        <v>0</v>
      </c>
      <c r="AA224" s="113">
        <v>43440.518750000003</v>
      </c>
      <c r="AB224">
        <v>0</v>
      </c>
      <c r="AD224" s="113">
        <v>43440.518750000003</v>
      </c>
      <c r="AE224">
        <v>0</v>
      </c>
      <c r="AG224" s="113">
        <v>43440.518750000003</v>
      </c>
      <c r="AH224">
        <v>0</v>
      </c>
      <c r="AJ224" s="113">
        <v>43440.518750000003</v>
      </c>
      <c r="AK224">
        <v>0</v>
      </c>
      <c r="AM224" s="113">
        <v>43440.518750000003</v>
      </c>
      <c r="AN224">
        <v>0</v>
      </c>
      <c r="AP224" s="113">
        <v>43440.518750000003</v>
      </c>
      <c r="AQ224">
        <v>0</v>
      </c>
      <c r="AS224" s="113">
        <v>43440.518750000003</v>
      </c>
      <c r="AT224">
        <v>0</v>
      </c>
      <c r="AV224" s="113">
        <v>43440.518750000003</v>
      </c>
      <c r="AW224">
        <v>0</v>
      </c>
      <c r="AY224" s="113">
        <v>43440.518750000003</v>
      </c>
      <c r="AZ224">
        <v>0</v>
      </c>
      <c r="BB224" s="113">
        <v>43440.518750000003</v>
      </c>
      <c r="BC224">
        <v>0</v>
      </c>
    </row>
    <row r="225" spans="12:55" x14ac:dyDescent="0.25">
      <c r="L225" s="113">
        <v>43440.519444444442</v>
      </c>
      <c r="M225">
        <v>0</v>
      </c>
      <c r="O225" s="113">
        <v>43440.519444444442</v>
      </c>
      <c r="P225">
        <v>0</v>
      </c>
      <c r="R225" s="113">
        <v>43440.519444444442</v>
      </c>
      <c r="S225">
        <v>0</v>
      </c>
      <c r="U225" s="113">
        <v>43440.519444444442</v>
      </c>
      <c r="V225">
        <v>0</v>
      </c>
      <c r="X225" s="113">
        <v>43440.519444444442</v>
      </c>
      <c r="Y225">
        <v>0</v>
      </c>
      <c r="AA225" s="113">
        <v>43440.519444444442</v>
      </c>
      <c r="AB225">
        <v>0</v>
      </c>
      <c r="AD225" s="113">
        <v>43440.519444444442</v>
      </c>
      <c r="AE225">
        <v>0</v>
      </c>
      <c r="AG225" s="113">
        <v>43440.519444444442</v>
      </c>
      <c r="AH225">
        <v>0</v>
      </c>
      <c r="AJ225" s="113">
        <v>43440.519444444442</v>
      </c>
      <c r="AK225">
        <v>0</v>
      </c>
      <c r="AM225" s="113">
        <v>43440.519444444442</v>
      </c>
      <c r="AN225">
        <v>0</v>
      </c>
      <c r="AP225" s="113">
        <v>43440.519444444442</v>
      </c>
      <c r="AQ225">
        <v>0</v>
      </c>
      <c r="AS225" s="113">
        <v>43440.519444444442</v>
      </c>
      <c r="AT225">
        <v>0</v>
      </c>
      <c r="AV225" s="113">
        <v>43440.519444444442</v>
      </c>
      <c r="AW225">
        <v>0</v>
      </c>
      <c r="AY225" s="113">
        <v>43440.519444444442</v>
      </c>
      <c r="AZ225">
        <v>0</v>
      </c>
      <c r="BB225" s="113">
        <v>43440.519444444442</v>
      </c>
      <c r="BC225">
        <v>0</v>
      </c>
    </row>
    <row r="226" spans="12:55" x14ac:dyDescent="0.25">
      <c r="L226" s="113">
        <v>43440.520138888889</v>
      </c>
      <c r="M226">
        <v>0</v>
      </c>
      <c r="O226" s="113">
        <v>43440.520138888889</v>
      </c>
      <c r="P226">
        <v>0</v>
      </c>
      <c r="R226" s="113">
        <v>43440.520138888889</v>
      </c>
      <c r="S226">
        <v>0</v>
      </c>
      <c r="U226" s="113">
        <v>43440.520138888889</v>
      </c>
      <c r="V226">
        <v>0</v>
      </c>
      <c r="X226" s="113">
        <v>43440.520138888889</v>
      </c>
      <c r="Y226">
        <v>0</v>
      </c>
      <c r="AA226" s="113">
        <v>43440.520138888889</v>
      </c>
      <c r="AB226">
        <v>0</v>
      </c>
      <c r="AD226" s="113">
        <v>43440.520138888889</v>
      </c>
      <c r="AE226">
        <v>0</v>
      </c>
      <c r="AG226" s="113">
        <v>43440.520138888889</v>
      </c>
      <c r="AH226">
        <v>0</v>
      </c>
      <c r="AJ226" s="113">
        <v>43440.520138888889</v>
      </c>
      <c r="AK226">
        <v>0</v>
      </c>
      <c r="AM226" s="113">
        <v>43440.520138888889</v>
      </c>
      <c r="AN226">
        <v>0</v>
      </c>
      <c r="AP226" s="113">
        <v>43440.520138888889</v>
      </c>
      <c r="AQ226">
        <v>0</v>
      </c>
      <c r="AS226" s="113">
        <v>43440.520138888889</v>
      </c>
      <c r="AT226">
        <v>0</v>
      </c>
      <c r="AV226" s="113">
        <v>43440.520138888889</v>
      </c>
      <c r="AW226">
        <v>0</v>
      </c>
      <c r="AY226" s="113">
        <v>43440.520138888889</v>
      </c>
      <c r="AZ226">
        <v>0</v>
      </c>
      <c r="BB226" s="113">
        <v>43440.520138888889</v>
      </c>
      <c r="BC226">
        <v>0</v>
      </c>
    </row>
    <row r="227" spans="12:55" x14ac:dyDescent="0.25">
      <c r="L227" s="113">
        <v>43440.520833333336</v>
      </c>
      <c r="M227">
        <v>0</v>
      </c>
      <c r="O227" s="113">
        <v>43440.520833333336</v>
      </c>
      <c r="P227">
        <v>0</v>
      </c>
      <c r="R227" s="113">
        <v>43440.520833333336</v>
      </c>
      <c r="S227">
        <v>0</v>
      </c>
      <c r="U227" s="113">
        <v>43440.520833333336</v>
      </c>
      <c r="V227">
        <v>0</v>
      </c>
      <c r="X227" s="113">
        <v>43440.520833333336</v>
      </c>
      <c r="Y227">
        <v>0</v>
      </c>
      <c r="AA227" s="113">
        <v>43440.520833333336</v>
      </c>
      <c r="AB227">
        <v>0</v>
      </c>
      <c r="AD227" s="113">
        <v>43440.520833333336</v>
      </c>
      <c r="AE227">
        <v>0</v>
      </c>
      <c r="AG227" s="113">
        <v>43440.520833333336</v>
      </c>
      <c r="AH227">
        <v>0</v>
      </c>
      <c r="AJ227" s="113">
        <v>43440.520833333336</v>
      </c>
      <c r="AK227">
        <v>0</v>
      </c>
      <c r="AM227" s="113">
        <v>43440.520833333336</v>
      </c>
      <c r="AN227">
        <v>0</v>
      </c>
      <c r="AP227" s="113">
        <v>43440.520833333336</v>
      </c>
      <c r="AQ227">
        <v>0</v>
      </c>
      <c r="AS227" s="113">
        <v>43440.520833333336</v>
      </c>
      <c r="AT227">
        <v>0</v>
      </c>
      <c r="AV227" s="113">
        <v>43440.520833333336</v>
      </c>
      <c r="AW227">
        <v>0</v>
      </c>
      <c r="AY227" s="113">
        <v>43440.520833333336</v>
      </c>
      <c r="AZ227">
        <v>0</v>
      </c>
      <c r="BB227" s="113">
        <v>43440.520833333336</v>
      </c>
      <c r="BC227">
        <v>0</v>
      </c>
    </row>
    <row r="228" spans="12:55" x14ac:dyDescent="0.25">
      <c r="AA228" s="113">
        <v>43440.521527777775</v>
      </c>
      <c r="AB228">
        <v>0</v>
      </c>
      <c r="AD228" s="113">
        <v>43440.521527777775</v>
      </c>
      <c r="AE228">
        <v>0</v>
      </c>
      <c r="AG228" s="113">
        <v>43440.521527777775</v>
      </c>
      <c r="AH228">
        <v>0</v>
      </c>
      <c r="AM228" s="113">
        <v>43440.521527777775</v>
      </c>
      <c r="AN228">
        <v>0</v>
      </c>
    </row>
  </sheetData>
  <mergeCells count="4">
    <mergeCell ref="C1:C2"/>
    <mergeCell ref="D1:D2"/>
    <mergeCell ref="B1:B2"/>
    <mergeCell ref="F1:F2"/>
  </mergeCells>
  <pageMargins left="0.7" right="0.7" top="0.75" bottom="0.75" header="0.3" footer="0.3"/>
  <pageSetup orientation="portrait" horizontalDpi="4294967293"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A1:G85"/>
  <sheetViews>
    <sheetView showGridLines="0" topLeftCell="A19" workbookViewId="0">
      <selection activeCell="E48" sqref="E48"/>
    </sheetView>
  </sheetViews>
  <sheetFormatPr defaultColWidth="9.140625" defaultRowHeight="15" x14ac:dyDescent="0.25"/>
  <cols>
    <col min="1" max="1" width="2" style="22" customWidth="1"/>
    <col min="2" max="2" width="14.28515625" style="22" customWidth="1"/>
    <col min="3" max="3" width="11.140625" style="22" bestFit="1" customWidth="1"/>
    <col min="4" max="4" width="3.28515625" style="22" customWidth="1"/>
    <col min="5" max="5" width="18" style="22" customWidth="1"/>
    <col min="6" max="6" width="76.28515625" style="22" customWidth="1"/>
    <col min="7" max="7" width="3" style="14" customWidth="1"/>
    <col min="8" max="16384" width="9.140625" style="22"/>
  </cols>
  <sheetData>
    <row r="1" spans="1:6" x14ac:dyDescent="0.25">
      <c r="A1" s="14"/>
      <c r="B1" s="14"/>
      <c r="C1" s="14"/>
      <c r="D1" s="14"/>
      <c r="E1" s="14"/>
      <c r="F1" s="14"/>
    </row>
    <row r="2" spans="1:6" x14ac:dyDescent="0.25">
      <c r="A2" s="14"/>
      <c r="B2" s="197" t="s">
        <v>43</v>
      </c>
      <c r="C2" s="197"/>
      <c r="D2" s="197"/>
      <c r="E2" s="197"/>
      <c r="F2" s="197"/>
    </row>
    <row r="3" spans="1:6" ht="15" customHeight="1" x14ac:dyDescent="0.25">
      <c r="A3" s="14"/>
      <c r="B3" s="198" t="s">
        <v>44</v>
      </c>
      <c r="C3" s="198"/>
      <c r="D3" s="198"/>
      <c r="E3" s="198"/>
      <c r="F3" s="14"/>
    </row>
    <row r="4" spans="1:6" x14ac:dyDescent="0.25">
      <c r="A4" s="14"/>
      <c r="B4" s="198"/>
      <c r="C4" s="198"/>
      <c r="D4" s="198"/>
      <c r="E4" s="198"/>
      <c r="F4" s="14"/>
    </row>
    <row r="5" spans="1:6" x14ac:dyDescent="0.25">
      <c r="A5" s="14"/>
      <c r="B5" s="198"/>
      <c r="C5" s="198"/>
      <c r="D5" s="198"/>
      <c r="E5" s="198"/>
      <c r="F5" s="14"/>
    </row>
    <row r="6" spans="1:6" x14ac:dyDescent="0.25">
      <c r="A6" s="14"/>
      <c r="B6" s="198"/>
      <c r="C6" s="198"/>
      <c r="D6" s="198"/>
      <c r="E6" s="198"/>
      <c r="F6" s="14"/>
    </row>
    <row r="7" spans="1:6" x14ac:dyDescent="0.25">
      <c r="A7" s="14"/>
      <c r="B7" s="198"/>
      <c r="C7" s="198"/>
      <c r="D7" s="198"/>
      <c r="E7" s="198"/>
      <c r="F7" s="14"/>
    </row>
    <row r="8" spans="1:6" x14ac:dyDescent="0.25">
      <c r="A8" s="14"/>
      <c r="B8" s="197" t="s">
        <v>45</v>
      </c>
      <c r="C8" s="197"/>
      <c r="D8" s="197"/>
      <c r="E8" s="197"/>
      <c r="F8" s="197"/>
    </row>
    <row r="9" spans="1:6" x14ac:dyDescent="0.25">
      <c r="A9" s="14"/>
      <c r="B9" s="14"/>
      <c r="C9" s="14"/>
      <c r="D9" s="14"/>
      <c r="E9" s="15" t="s">
        <v>46</v>
      </c>
      <c r="F9" s="14" t="s">
        <v>47</v>
      </c>
    </row>
    <row r="10" spans="1:6" ht="5.25" customHeight="1" x14ac:dyDescent="0.25">
      <c r="A10" s="14"/>
      <c r="B10" s="14"/>
      <c r="C10" s="14"/>
      <c r="D10" s="14"/>
      <c r="E10" s="14"/>
      <c r="F10" s="14"/>
    </row>
    <row r="11" spans="1:6" ht="30" customHeight="1" x14ac:dyDescent="0.25">
      <c r="A11" s="14"/>
      <c r="B11" s="14"/>
      <c r="C11" s="14"/>
      <c r="D11" s="14"/>
      <c r="E11" s="16" t="s">
        <v>48</v>
      </c>
      <c r="F11" s="17" t="s">
        <v>49</v>
      </c>
    </row>
    <row r="12" spans="1:6" x14ac:dyDescent="0.25">
      <c r="A12" s="14"/>
      <c r="B12" s="14"/>
      <c r="C12" s="14"/>
      <c r="D12" s="14"/>
      <c r="E12" s="14"/>
      <c r="F12" s="18" t="s">
        <v>50</v>
      </c>
    </row>
    <row r="13" spans="1:6" x14ac:dyDescent="0.25">
      <c r="A13" s="14"/>
      <c r="B13" s="14"/>
      <c r="C13" s="14"/>
      <c r="D13" s="14"/>
      <c r="E13" s="14"/>
      <c r="F13" s="19" t="s">
        <v>51</v>
      </c>
    </row>
    <row r="14" spans="1:6" x14ac:dyDescent="0.25">
      <c r="A14" s="14"/>
      <c r="B14" s="14"/>
      <c r="C14" s="14"/>
      <c r="D14" s="14"/>
      <c r="E14" s="14"/>
      <c r="F14" s="19" t="s">
        <v>52</v>
      </c>
    </row>
    <row r="15" spans="1:6" ht="15" customHeight="1" x14ac:dyDescent="0.25">
      <c r="A15" s="14"/>
      <c r="B15" s="14"/>
      <c r="C15" s="14"/>
      <c r="D15" s="14"/>
      <c r="E15" s="20" t="s">
        <v>53</v>
      </c>
      <c r="F15" s="21" t="s">
        <v>54</v>
      </c>
    </row>
    <row r="16" spans="1:6" ht="6.75" customHeight="1" x14ac:dyDescent="0.25">
      <c r="A16" s="14"/>
      <c r="B16" s="14"/>
      <c r="C16" s="14"/>
      <c r="D16" s="14"/>
      <c r="E16" s="20"/>
      <c r="F16" s="21"/>
    </row>
    <row r="17" spans="1:6" ht="19.5" customHeight="1" x14ac:dyDescent="0.25">
      <c r="A17" s="14"/>
      <c r="B17" s="197" t="s">
        <v>55</v>
      </c>
      <c r="C17" s="197"/>
      <c r="D17" s="197"/>
      <c r="E17" s="197"/>
      <c r="F17" s="197"/>
    </row>
    <row r="18" spans="1:6" ht="19.5" customHeight="1" x14ac:dyDescent="0.25">
      <c r="A18" s="14"/>
      <c r="B18" s="14"/>
      <c r="E18" s="23" t="s">
        <v>56</v>
      </c>
      <c r="F18" s="21" t="s">
        <v>57</v>
      </c>
    </row>
    <row r="19" spans="1:6" ht="21" customHeight="1" x14ac:dyDescent="0.25">
      <c r="A19" s="14"/>
      <c r="B19" s="24"/>
      <c r="C19" s="24"/>
      <c r="D19" s="24"/>
      <c r="E19" s="25" t="s">
        <v>58</v>
      </c>
      <c r="F19" s="26" t="s">
        <v>59</v>
      </c>
    </row>
    <row r="20" spans="1:6" ht="21" customHeight="1" x14ac:dyDescent="0.25">
      <c r="A20" s="14"/>
      <c r="B20" s="27"/>
      <c r="C20" s="24"/>
      <c r="D20" s="24"/>
      <c r="E20" s="25" t="s">
        <v>60</v>
      </c>
      <c r="F20" s="26" t="s">
        <v>61</v>
      </c>
    </row>
    <row r="21" spans="1:6" ht="29.25" customHeight="1" x14ac:dyDescent="0.25">
      <c r="A21" s="14"/>
      <c r="B21" s="199" t="s">
        <v>62</v>
      </c>
      <c r="C21" s="199"/>
      <c r="D21" s="199"/>
      <c r="E21" s="199"/>
      <c r="F21" s="26" t="s">
        <v>63</v>
      </c>
    </row>
    <row r="22" spans="1:6" ht="24" customHeight="1" x14ac:dyDescent="0.25">
      <c r="A22" s="14"/>
      <c r="B22" s="24"/>
      <c r="C22" s="24"/>
      <c r="D22" s="24"/>
      <c r="E22" s="25" t="s">
        <v>64</v>
      </c>
      <c r="F22" s="26" t="s">
        <v>65</v>
      </c>
    </row>
    <row r="23" spans="1:6" ht="21.75" customHeight="1" x14ac:dyDescent="0.25">
      <c r="A23" s="14"/>
      <c r="B23" s="24"/>
      <c r="D23" s="24"/>
      <c r="E23" s="25" t="s">
        <v>66</v>
      </c>
      <c r="F23" s="26" t="s">
        <v>67</v>
      </c>
    </row>
    <row r="24" spans="1:6" ht="5.25" customHeight="1" x14ac:dyDescent="0.25">
      <c r="A24" s="14"/>
      <c r="B24" s="14"/>
      <c r="C24" s="14"/>
      <c r="D24" s="14"/>
      <c r="E24" s="14"/>
      <c r="F24" s="21"/>
    </row>
    <row r="25" spans="1:6" x14ac:dyDescent="0.25">
      <c r="A25" s="14"/>
      <c r="B25" s="197" t="s">
        <v>68</v>
      </c>
      <c r="C25" s="197"/>
      <c r="D25" s="197"/>
      <c r="E25" s="197"/>
      <c r="F25" s="197"/>
    </row>
    <row r="26" spans="1:6" x14ac:dyDescent="0.25">
      <c r="A26" s="14"/>
      <c r="B26" s="28" t="s">
        <v>69</v>
      </c>
      <c r="C26" s="28" t="s">
        <v>70</v>
      </c>
      <c r="D26" s="14"/>
      <c r="E26" s="29" t="s">
        <v>71</v>
      </c>
      <c r="F26" s="29" t="s">
        <v>72</v>
      </c>
    </row>
    <row r="27" spans="1:6" x14ac:dyDescent="0.25">
      <c r="A27" s="14"/>
      <c r="B27" s="20" t="s">
        <v>73</v>
      </c>
      <c r="C27" s="20" t="s">
        <v>74</v>
      </c>
      <c r="D27" s="14"/>
      <c r="E27" s="30" t="s">
        <v>75</v>
      </c>
      <c r="F27" s="14" t="s">
        <v>76</v>
      </c>
    </row>
    <row r="28" spans="1:6" x14ac:dyDescent="0.25">
      <c r="A28" s="14"/>
      <c r="B28" s="20" t="s">
        <v>77</v>
      </c>
      <c r="C28" s="20" t="s">
        <v>78</v>
      </c>
      <c r="D28" s="14"/>
      <c r="E28" s="30" t="s">
        <v>79</v>
      </c>
      <c r="F28" s="14" t="s">
        <v>80</v>
      </c>
    </row>
    <row r="29" spans="1:6" x14ac:dyDescent="0.25">
      <c r="A29" s="14"/>
      <c r="B29" s="20" t="s">
        <v>81</v>
      </c>
      <c r="C29" s="20" t="s">
        <v>82</v>
      </c>
      <c r="D29" s="14"/>
      <c r="E29" s="30" t="s">
        <v>83</v>
      </c>
      <c r="F29" s="14" t="s">
        <v>84</v>
      </c>
    </row>
    <row r="30" spans="1:6" x14ac:dyDescent="0.25">
      <c r="A30" s="14"/>
      <c r="B30" s="20" t="s">
        <v>85</v>
      </c>
      <c r="C30" s="20"/>
      <c r="D30" s="14"/>
      <c r="E30" s="30" t="s">
        <v>86</v>
      </c>
      <c r="F30" s="14" t="s">
        <v>87</v>
      </c>
    </row>
    <row r="31" spans="1:6" x14ac:dyDescent="0.25">
      <c r="A31" s="14"/>
      <c r="B31" s="20" t="s">
        <v>88</v>
      </c>
      <c r="C31" s="20"/>
      <c r="D31" s="14"/>
      <c r="E31" s="30" t="s">
        <v>89</v>
      </c>
      <c r="F31" s="14"/>
    </row>
    <row r="32" spans="1:6" x14ac:dyDescent="0.25">
      <c r="A32" s="14"/>
      <c r="B32" s="14"/>
      <c r="C32" s="14"/>
      <c r="D32" s="14"/>
      <c r="E32" s="14"/>
      <c r="F32" s="14"/>
    </row>
    <row r="33" spans="1:6" x14ac:dyDescent="0.25">
      <c r="A33" s="14"/>
      <c r="B33" s="197" t="s">
        <v>90</v>
      </c>
      <c r="C33" s="197"/>
      <c r="D33" s="197"/>
      <c r="E33" s="197"/>
      <c r="F33" s="197"/>
    </row>
    <row r="34" spans="1:6" x14ac:dyDescent="0.25">
      <c r="A34" s="14"/>
      <c r="B34" s="28" t="s">
        <v>69</v>
      </c>
      <c r="C34" s="28" t="s">
        <v>70</v>
      </c>
      <c r="D34" s="14"/>
      <c r="E34" s="29" t="s">
        <v>71</v>
      </c>
      <c r="F34" s="29" t="s">
        <v>72</v>
      </c>
    </row>
    <row r="35" spans="1:6" x14ac:dyDescent="0.25">
      <c r="A35" s="14"/>
      <c r="B35" s="20" t="s">
        <v>91</v>
      </c>
      <c r="C35" s="20" t="s">
        <v>92</v>
      </c>
      <c r="D35" s="14"/>
      <c r="E35" s="30" t="s">
        <v>93</v>
      </c>
      <c r="F35" s="14" t="s">
        <v>94</v>
      </c>
    </row>
    <row r="36" spans="1:6" x14ac:dyDescent="0.25">
      <c r="A36" s="14"/>
      <c r="B36" s="31" t="s">
        <v>95</v>
      </c>
      <c r="C36" s="20" t="s">
        <v>74</v>
      </c>
      <c r="D36" s="14"/>
      <c r="E36" s="30" t="s">
        <v>96</v>
      </c>
      <c r="F36" s="14" t="s">
        <v>97</v>
      </c>
    </row>
    <row r="37" spans="1:6" x14ac:dyDescent="0.25">
      <c r="A37" s="14"/>
      <c r="B37" s="20" t="s">
        <v>98</v>
      </c>
      <c r="C37" s="20" t="s">
        <v>78</v>
      </c>
      <c r="D37" s="14"/>
      <c r="E37" s="30" t="s">
        <v>99</v>
      </c>
      <c r="F37" s="14" t="s">
        <v>100</v>
      </c>
    </row>
    <row r="38" spans="1:6" x14ac:dyDescent="0.25">
      <c r="A38" s="14"/>
      <c r="B38" s="20"/>
      <c r="C38" s="20" t="s">
        <v>82</v>
      </c>
      <c r="D38" s="14"/>
      <c r="E38" s="30" t="s">
        <v>101</v>
      </c>
      <c r="F38" s="14" t="s">
        <v>102</v>
      </c>
    </row>
    <row r="39" spans="1:6" x14ac:dyDescent="0.25">
      <c r="A39" s="14"/>
      <c r="B39" s="20"/>
      <c r="C39" s="20"/>
      <c r="D39" s="14"/>
      <c r="E39" s="30" t="s">
        <v>103</v>
      </c>
      <c r="F39" s="14" t="s">
        <v>104</v>
      </c>
    </row>
    <row r="40" spans="1:6" x14ac:dyDescent="0.25">
      <c r="A40" s="14"/>
      <c r="B40" s="20"/>
      <c r="C40" s="20"/>
      <c r="D40" s="14"/>
      <c r="E40" s="30" t="s">
        <v>89</v>
      </c>
      <c r="F40" s="14"/>
    </row>
    <row r="41" spans="1:6" x14ac:dyDescent="0.25">
      <c r="A41" s="14"/>
      <c r="B41" s="20"/>
      <c r="C41" s="20"/>
      <c r="D41" s="14"/>
      <c r="E41" s="23" t="s">
        <v>105</v>
      </c>
      <c r="F41" s="14" t="s">
        <v>106</v>
      </c>
    </row>
    <row r="42" spans="1:6" x14ac:dyDescent="0.25">
      <c r="A42" s="14"/>
      <c r="B42" s="14"/>
      <c r="C42" s="14"/>
      <c r="D42" s="14"/>
      <c r="F42" s="14"/>
    </row>
    <row r="43" spans="1:6" x14ac:dyDescent="0.25">
      <c r="A43" s="14"/>
      <c r="B43" s="197" t="s">
        <v>107</v>
      </c>
      <c r="C43" s="197"/>
      <c r="D43" s="197"/>
      <c r="E43" s="197"/>
      <c r="F43" s="197"/>
    </row>
    <row r="44" spans="1:6" x14ac:dyDescent="0.25">
      <c r="A44" s="14"/>
      <c r="B44" s="32" t="s">
        <v>108</v>
      </c>
      <c r="C44" s="32"/>
      <c r="D44" s="32"/>
      <c r="E44" s="32"/>
      <c r="F44" s="32"/>
    </row>
    <row r="45" spans="1:6" x14ac:dyDescent="0.25">
      <c r="A45" s="14"/>
      <c r="B45" s="14"/>
      <c r="C45" s="14"/>
      <c r="D45" s="14"/>
      <c r="E45" s="30" t="s">
        <v>9</v>
      </c>
      <c r="F45" s="14" t="s">
        <v>109</v>
      </c>
    </row>
    <row r="46" spans="1:6" x14ac:dyDescent="0.25">
      <c r="A46" s="14"/>
      <c r="B46" s="14"/>
      <c r="C46" s="14"/>
      <c r="D46" s="14"/>
      <c r="E46" s="30" t="s">
        <v>10</v>
      </c>
      <c r="F46" s="14" t="s">
        <v>110</v>
      </c>
    </row>
    <row r="47" spans="1:6" x14ac:dyDescent="0.25">
      <c r="A47" s="14"/>
      <c r="B47" s="14"/>
      <c r="C47" s="14"/>
      <c r="D47" s="14"/>
      <c r="E47" s="30" t="s">
        <v>42</v>
      </c>
      <c r="F47" s="14" t="s">
        <v>111</v>
      </c>
    </row>
    <row r="48" spans="1:6" x14ac:dyDescent="0.25">
      <c r="A48" s="14"/>
      <c r="B48" s="14"/>
      <c r="C48" s="14"/>
      <c r="D48" s="14"/>
      <c r="E48" s="30" t="s">
        <v>112</v>
      </c>
      <c r="F48" s="14" t="s">
        <v>113</v>
      </c>
    </row>
    <row r="49" spans="1:6" x14ac:dyDescent="0.25">
      <c r="A49" s="14"/>
      <c r="B49" s="14"/>
      <c r="C49" s="14"/>
      <c r="D49" s="14"/>
      <c r="E49" s="30" t="s">
        <v>114</v>
      </c>
      <c r="F49" s="14" t="s">
        <v>115</v>
      </c>
    </row>
    <row r="50" spans="1:6" x14ac:dyDescent="0.25">
      <c r="A50" s="14"/>
      <c r="B50" s="14"/>
      <c r="C50" s="14"/>
      <c r="D50" s="14"/>
      <c r="E50" s="30" t="s">
        <v>116</v>
      </c>
      <c r="F50" s="14" t="s">
        <v>117</v>
      </c>
    </row>
    <row r="51" spans="1:6" x14ac:dyDescent="0.25">
      <c r="A51" s="14"/>
      <c r="B51" s="14"/>
      <c r="C51" s="14"/>
      <c r="D51" s="14"/>
      <c r="E51" s="30" t="s">
        <v>118</v>
      </c>
      <c r="F51" s="14" t="s">
        <v>119</v>
      </c>
    </row>
    <row r="52" spans="1:6" x14ac:dyDescent="0.25">
      <c r="A52" s="14"/>
      <c r="B52" s="14"/>
      <c r="C52" s="14"/>
      <c r="D52" s="14"/>
      <c r="E52" s="30" t="s">
        <v>120</v>
      </c>
      <c r="F52" s="14" t="s">
        <v>121</v>
      </c>
    </row>
    <row r="53" spans="1:6" x14ac:dyDescent="0.25">
      <c r="A53" s="14"/>
      <c r="B53" s="14"/>
      <c r="C53" s="14"/>
      <c r="D53" s="14"/>
      <c r="E53" s="30" t="s">
        <v>122</v>
      </c>
      <c r="F53" s="14" t="s">
        <v>123</v>
      </c>
    </row>
    <row r="54" spans="1:6" ht="14.25" customHeight="1" x14ac:dyDescent="0.25">
      <c r="A54" s="14"/>
      <c r="B54" s="14"/>
      <c r="C54" s="14"/>
      <c r="D54" s="14"/>
      <c r="E54" s="30" t="s">
        <v>124</v>
      </c>
      <c r="F54" s="14" t="s">
        <v>125</v>
      </c>
    </row>
    <row r="55" spans="1:6" ht="7.5" customHeight="1" x14ac:dyDescent="0.25">
      <c r="A55" s="14"/>
      <c r="B55" s="14"/>
      <c r="C55" s="14"/>
      <c r="D55" s="14"/>
      <c r="E55" s="30"/>
      <c r="F55" s="14"/>
    </row>
    <row r="56" spans="1:6" x14ac:dyDescent="0.25">
      <c r="A56" s="14"/>
      <c r="B56" s="32" t="s">
        <v>126</v>
      </c>
      <c r="C56" s="32"/>
      <c r="D56" s="32"/>
      <c r="E56" s="32"/>
      <c r="F56" s="32"/>
    </row>
    <row r="57" spans="1:6" x14ac:dyDescent="0.25">
      <c r="A57" s="14"/>
      <c r="B57" s="14"/>
      <c r="C57" s="14"/>
      <c r="D57" s="14"/>
      <c r="E57" s="30" t="s">
        <v>127</v>
      </c>
      <c r="F57" s="14" t="s">
        <v>128</v>
      </c>
    </row>
    <row r="58" spans="1:6" x14ac:dyDescent="0.25">
      <c r="A58" s="14"/>
      <c r="B58" s="14"/>
      <c r="C58" s="14"/>
      <c r="D58" s="14"/>
      <c r="E58" s="30" t="s">
        <v>129</v>
      </c>
      <c r="F58" s="14" t="s">
        <v>130</v>
      </c>
    </row>
    <row r="59" spans="1:6" x14ac:dyDescent="0.25">
      <c r="A59" s="14"/>
      <c r="B59" s="14"/>
      <c r="C59" s="14"/>
      <c r="D59" s="14"/>
      <c r="E59" s="30" t="s">
        <v>131</v>
      </c>
      <c r="F59" s="14" t="s">
        <v>132</v>
      </c>
    </row>
    <row r="60" spans="1:6" x14ac:dyDescent="0.25">
      <c r="A60" s="14"/>
      <c r="B60" s="14"/>
      <c r="C60" s="14"/>
      <c r="D60" s="14"/>
      <c r="E60" s="30" t="s">
        <v>133</v>
      </c>
      <c r="F60" s="14" t="s">
        <v>134</v>
      </c>
    </row>
    <row r="61" spans="1:6" ht="7.5" customHeight="1" x14ac:dyDescent="0.25">
      <c r="A61" s="14"/>
      <c r="B61" s="14"/>
      <c r="C61" s="14"/>
      <c r="D61" s="14"/>
      <c r="F61" s="14"/>
    </row>
    <row r="62" spans="1:6" x14ac:dyDescent="0.25">
      <c r="A62" s="14"/>
      <c r="B62" s="197" t="s">
        <v>135</v>
      </c>
      <c r="C62" s="197"/>
      <c r="D62" s="197"/>
      <c r="E62" s="197"/>
      <c r="F62" s="197"/>
    </row>
    <row r="63" spans="1:6" x14ac:dyDescent="0.25">
      <c r="A63" s="14"/>
      <c r="B63" s="14"/>
      <c r="C63" s="14"/>
      <c r="D63" s="14"/>
      <c r="E63" s="30" t="s">
        <v>136</v>
      </c>
      <c r="F63" s="14" t="s">
        <v>137</v>
      </c>
    </row>
    <row r="64" spans="1:6" x14ac:dyDescent="0.25">
      <c r="A64" s="14"/>
      <c r="B64" s="14"/>
      <c r="C64" s="14"/>
      <c r="D64" s="14"/>
      <c r="E64" s="30" t="s">
        <v>138</v>
      </c>
      <c r="F64" s="14" t="s">
        <v>139</v>
      </c>
    </row>
    <row r="65" spans="1:6" x14ac:dyDescent="0.25">
      <c r="A65" s="14"/>
      <c r="B65" s="14"/>
      <c r="C65" s="14"/>
      <c r="D65" s="14"/>
      <c r="E65" s="30" t="s">
        <v>140</v>
      </c>
      <c r="F65" s="14" t="s">
        <v>141</v>
      </c>
    </row>
    <row r="66" spans="1:6" x14ac:dyDescent="0.25">
      <c r="A66" s="14"/>
      <c r="B66" s="14"/>
      <c r="C66" s="14"/>
      <c r="D66" s="14"/>
      <c r="E66" s="30" t="s">
        <v>142</v>
      </c>
      <c r="F66" s="14" t="s">
        <v>143</v>
      </c>
    </row>
    <row r="67" spans="1:6" ht="6.75" customHeight="1" x14ac:dyDescent="0.25">
      <c r="A67" s="14"/>
      <c r="B67" s="14"/>
      <c r="C67" s="14"/>
      <c r="D67" s="14"/>
      <c r="E67" s="14"/>
      <c r="F67" s="14"/>
    </row>
    <row r="68" spans="1:6" x14ac:dyDescent="0.25">
      <c r="A68" s="14"/>
      <c r="B68" s="197" t="s">
        <v>144</v>
      </c>
      <c r="C68" s="197"/>
      <c r="D68" s="197"/>
      <c r="E68" s="197"/>
      <c r="F68" s="197"/>
    </row>
    <row r="69" spans="1:6" x14ac:dyDescent="0.25">
      <c r="A69" s="14"/>
      <c r="B69" s="32" t="s">
        <v>145</v>
      </c>
      <c r="C69" s="32"/>
      <c r="D69" s="32"/>
      <c r="E69" s="32"/>
      <c r="F69" s="32"/>
    </row>
    <row r="70" spans="1:6" x14ac:dyDescent="0.25">
      <c r="A70" s="14"/>
      <c r="B70" s="14"/>
      <c r="C70" s="14"/>
      <c r="D70" s="14"/>
      <c r="E70" s="30" t="s">
        <v>146</v>
      </c>
      <c r="F70" s="14" t="s">
        <v>147</v>
      </c>
    </row>
    <row r="71" spans="1:6" x14ac:dyDescent="0.25">
      <c r="A71" s="14"/>
      <c r="B71" s="14"/>
      <c r="C71" s="14"/>
      <c r="D71" s="14"/>
      <c r="E71" s="30" t="s">
        <v>148</v>
      </c>
      <c r="F71" s="14" t="s">
        <v>149</v>
      </c>
    </row>
    <row r="72" spans="1:6" x14ac:dyDescent="0.25">
      <c r="A72" s="14"/>
      <c r="B72" s="14"/>
      <c r="C72" s="14"/>
      <c r="D72" s="14"/>
      <c r="E72" s="30" t="s">
        <v>150</v>
      </c>
      <c r="F72" s="14" t="s">
        <v>151</v>
      </c>
    </row>
    <row r="73" spans="1:6" x14ac:dyDescent="0.25">
      <c r="A73" s="14"/>
      <c r="B73" s="14"/>
      <c r="C73" s="14"/>
      <c r="D73" s="14"/>
      <c r="E73" s="30" t="s">
        <v>152</v>
      </c>
      <c r="F73" s="14" t="s">
        <v>153</v>
      </c>
    </row>
    <row r="74" spans="1:6" x14ac:dyDescent="0.25">
      <c r="A74" s="14"/>
      <c r="B74" s="14"/>
      <c r="C74" s="14"/>
      <c r="D74" s="14"/>
      <c r="E74" s="30" t="s">
        <v>154</v>
      </c>
      <c r="F74" s="14" t="s">
        <v>155</v>
      </c>
    </row>
    <row r="75" spans="1:6" ht="7.5" customHeight="1" x14ac:dyDescent="0.25">
      <c r="A75" s="14"/>
      <c r="B75" s="14"/>
      <c r="C75" s="14"/>
      <c r="D75" s="14"/>
      <c r="E75" s="14"/>
      <c r="F75" s="14"/>
    </row>
    <row r="76" spans="1:6" x14ac:dyDescent="0.25">
      <c r="A76" s="14"/>
      <c r="B76" s="197" t="s">
        <v>156</v>
      </c>
      <c r="C76" s="197"/>
      <c r="D76" s="197"/>
      <c r="E76" s="197"/>
      <c r="F76" s="197"/>
    </row>
    <row r="77" spans="1:6" ht="15" customHeight="1" x14ac:dyDescent="0.25">
      <c r="A77" s="14"/>
      <c r="B77" s="196" t="e">
        <f ca="1">[1]!AllEDPFields()</f>
        <v>#VALUE!</v>
      </c>
      <c r="C77" s="196"/>
      <c r="D77" s="196"/>
      <c r="E77" s="196"/>
      <c r="F77" s="196"/>
    </row>
    <row r="78" spans="1:6" x14ac:dyDescent="0.25">
      <c r="A78" s="14"/>
      <c r="B78" s="196"/>
      <c r="C78" s="196"/>
      <c r="D78" s="196"/>
      <c r="E78" s="196"/>
      <c r="F78" s="196"/>
    </row>
    <row r="79" spans="1:6" x14ac:dyDescent="0.25">
      <c r="A79" s="14"/>
      <c r="B79" s="196"/>
      <c r="C79" s="196"/>
      <c r="D79" s="196"/>
      <c r="E79" s="196"/>
      <c r="F79" s="196"/>
    </row>
    <row r="80" spans="1:6" x14ac:dyDescent="0.25">
      <c r="A80" s="14"/>
      <c r="B80" s="196"/>
      <c r="C80" s="196"/>
      <c r="D80" s="196"/>
      <c r="E80" s="196"/>
      <c r="F80" s="196"/>
    </row>
    <row r="81" spans="1:6" x14ac:dyDescent="0.25">
      <c r="A81" s="14"/>
      <c r="B81" s="196"/>
      <c r="C81" s="196"/>
      <c r="D81" s="196"/>
      <c r="E81" s="196"/>
      <c r="F81" s="196"/>
    </row>
    <row r="82" spans="1:6" x14ac:dyDescent="0.25">
      <c r="A82" s="14"/>
      <c r="B82" s="196"/>
      <c r="C82" s="196"/>
      <c r="D82" s="196"/>
      <c r="E82" s="196"/>
      <c r="F82" s="196"/>
    </row>
    <row r="83" spans="1:6" x14ac:dyDescent="0.25">
      <c r="A83" s="14"/>
      <c r="B83" s="196"/>
      <c r="C83" s="196"/>
      <c r="D83" s="196"/>
      <c r="E83" s="196"/>
      <c r="F83" s="196"/>
    </row>
    <row r="84" spans="1:6" x14ac:dyDescent="0.25">
      <c r="A84" s="14"/>
      <c r="B84" s="196"/>
      <c r="C84" s="196"/>
      <c r="D84" s="196"/>
      <c r="E84" s="196"/>
      <c r="F84" s="196"/>
    </row>
    <row r="85" spans="1:6" x14ac:dyDescent="0.25">
      <c r="A85" s="14"/>
      <c r="B85" s="196"/>
      <c r="C85" s="196"/>
      <c r="D85" s="196"/>
      <c r="E85" s="196"/>
      <c r="F85" s="196"/>
    </row>
  </sheetData>
  <mergeCells count="12">
    <mergeCell ref="B77:F85"/>
    <mergeCell ref="B2:F2"/>
    <mergeCell ref="B3:E7"/>
    <mergeCell ref="B8:F8"/>
    <mergeCell ref="B17:F17"/>
    <mergeCell ref="B21:E21"/>
    <mergeCell ref="B25:F25"/>
    <mergeCell ref="B33:F33"/>
    <mergeCell ref="B43:F43"/>
    <mergeCell ref="B62:F62"/>
    <mergeCell ref="B68:F68"/>
    <mergeCell ref="B76:F76"/>
  </mergeCells>
  <hyperlinks>
    <hyperlink ref="F12" r:id="rId1" xr:uid="{00000000-0004-0000-0200-000000000000}"/>
  </hyperlinks>
  <pageMargins left="0.25" right="0.25" top="0.75" bottom="0.75" header="0.3" footer="0.3"/>
  <pageSetup scale="87" fitToHeight="0"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C1"/>
  <sheetViews>
    <sheetView workbookViewId="0">
      <selection activeCell="O10" sqref="O10"/>
    </sheetView>
  </sheetViews>
  <sheetFormatPr defaultColWidth="9.140625" defaultRowHeight="15" x14ac:dyDescent="0.25"/>
  <cols>
    <col min="1" max="1" width="38.140625" style="34" bestFit="1" customWidth="1"/>
    <col min="2" max="16384" width="9.140625" style="34"/>
  </cols>
  <sheetData>
    <row r="1" spans="1:3" x14ac:dyDescent="0.25">
      <c r="A1" s="33" t="s">
        <v>177</v>
      </c>
      <c r="C1" s="110"/>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D0D225C027A7943847F4BFEC50750DF" ma:contentTypeVersion="12" ma:contentTypeDescription="Create a new document." ma:contentTypeScope="" ma:versionID="9bd318a8b30171dcdd47233526d880b3">
  <xsd:schema xmlns:xsd="http://www.w3.org/2001/XMLSchema" xmlns:xs="http://www.w3.org/2001/XMLSchema" xmlns:p="http://schemas.microsoft.com/office/2006/metadata/properties" xmlns:ns2="f75cfe26-b18e-4f12-95a8-8a77dab372f8" xmlns:ns3="5f9059e6-088a-48f0-8c05-64c2fd8f6de5" targetNamespace="http://schemas.microsoft.com/office/2006/metadata/properties" ma:root="true" ma:fieldsID="0fa52da6bbb4d86e857c8f5bdbbd7041" ns2:_="" ns3:_="">
    <xsd:import namespace="f75cfe26-b18e-4f12-95a8-8a77dab372f8"/>
    <xsd:import namespace="5f9059e6-088a-48f0-8c05-64c2fd8f6d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5cfe26-b18e-4f12-95a8-8a77dab372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9059e6-088a-48f0-8c05-64c2fd8f6de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EB123B8-205D-4EB2-91C3-C5B42AA6168D}">
  <ds:schemaRefs>
    <ds:schemaRef ds:uri="http://schemas.microsoft.com/sharepoint/v3/contenttype/forms"/>
  </ds:schemaRefs>
</ds:datastoreItem>
</file>

<file path=customXml/itemProps2.xml><?xml version="1.0" encoding="utf-8"?>
<ds:datastoreItem xmlns:ds="http://schemas.openxmlformats.org/officeDocument/2006/customXml" ds:itemID="{08D921FA-E739-4386-ACC1-FC9FFF7514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5cfe26-b18e-4f12-95a8-8a77dab372f8"/>
    <ds:schemaRef ds:uri="5f9059e6-088a-48f0-8c05-64c2fd8f6d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2253CD-6D5F-430E-8C2F-7505C5DE33AA}">
  <ds:schemaRefs>
    <ds:schemaRef ds:uri="5f9059e6-088a-48f0-8c05-64c2fd8f6de5"/>
    <ds:schemaRef ds:uri="http://schemas.microsoft.com/office/infopath/2007/PartnerControls"/>
    <ds:schemaRef ds:uri="http://www.w3.org/XML/1998/namespace"/>
    <ds:schemaRef ds:uri="http://purl.org/dc/dcmitype/"/>
    <ds:schemaRef ds:uri="http://schemas.microsoft.com/office/2006/documentManagement/types"/>
    <ds:schemaRef ds:uri="http://purl.org/dc/elements/1.1/"/>
    <ds:schemaRef ds:uri="http://schemas.openxmlformats.org/package/2006/metadata/core-properties"/>
    <ds:schemaRef ds:uri="f75cfe26-b18e-4f12-95a8-8a77dab372f8"/>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Eris@CME</vt:lpstr>
      <vt:lpstr>UST fut weights</vt:lpstr>
      <vt:lpstr>Spot Curve</vt:lpstr>
      <vt:lpstr>Addin Fields &amp; Examples</vt:lpstr>
      <vt:lpstr>Disclaimer</vt:lpstr>
      <vt:lpstr>'Addin Fields &amp; Examples'!Print_Area</vt:lpstr>
    </vt:vector>
  </TitlesOfParts>
  <Company>Eris Exchange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Rory McDermott</dc:creator>
  <cp:lastModifiedBy>geoffreysharp@erisfutures1.onmicrosoft.com</cp:lastModifiedBy>
  <cp:lastPrinted>2019-02-06T17:14:45Z</cp:lastPrinted>
  <dcterms:created xsi:type="dcterms:W3CDTF">2017-09-06T15:01:56Z</dcterms:created>
  <dcterms:modified xsi:type="dcterms:W3CDTF">2019-12-16T15:23:54Z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readsheetBuilder_1">
    <vt:lpwstr>eyIwIjoiSW50cmFkYXkiLCIxIjowLCIyIjoxLCIzIjowLCI0IjoxLCI1IjowLCI2IjowLCI3IjoxLCI4IjoxLCI5IjoxLCIxMCI6MCwiMTEiOjB9</vt:lpwstr>
  </property>
  <property fmtid="{D5CDD505-2E9C-101B-9397-08002B2CF9AE}" pid="3" name="SpreadsheetBuilder_2">
    <vt:lpwstr>eyIwIjoiRGF0YSIsIjEiOjEsIjIiOjEsIjMiOjEsIjQiOjEsIjUiOjEsIjYiOjEsIjciOjEsIjgiOjEsIjkiOjEsIjEwIjowLCIxMSI6MH0=</vt:lpwstr>
  </property>
  <property fmtid="{D5CDD505-2E9C-101B-9397-08002B2CF9AE}" pid="4" name="ContentTypeId">
    <vt:lpwstr>0x0101004D0D225C027A7943847F4BFEC50750DF</vt:lpwstr>
  </property>
  <property fmtid="{D5CDD505-2E9C-101B-9397-08002B2CF9AE}" pid="5" name="AuthorIds_UIVersion_192000">
    <vt:lpwstr>12</vt:lpwstr>
  </property>
</Properties>
</file>